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693  km  049,461_M_TC_V zahrádkách nad Podlešínem\"/>
    </mc:Choice>
  </mc:AlternateContent>
  <bookViews>
    <workbookView xWindow="0" yWindow="0" windowWidth="25200" windowHeight="11385"/>
  </bookViews>
  <sheets>
    <sheet name="Rekapitulace zakázky" sheetId="1" r:id="rId1"/>
    <sheet name="20-17a-1-01 - Oprava most..." sheetId="2" r:id="rId2"/>
    <sheet name="20-17a-2-01 - Oprava most..." sheetId="3" r:id="rId3"/>
    <sheet name="20-17a-2-02 - Oprava most..." sheetId="4" r:id="rId4"/>
  </sheets>
  <definedNames>
    <definedName name="_xlnm._FilterDatabase" localSheetId="1" hidden="1">'20-17a-1-01 - Oprava most...'!$C$131:$K$282</definedName>
    <definedName name="_xlnm._FilterDatabase" localSheetId="2" hidden="1">'20-17a-2-01 - Oprava most...'!$C$125:$K$148</definedName>
    <definedName name="_xlnm._FilterDatabase" localSheetId="3" hidden="1">'20-17a-2-02 - Oprava most...'!$C$120:$K$125</definedName>
    <definedName name="_xlnm.Print_Titles" localSheetId="1">'20-17a-1-01 - Oprava most...'!$131:$131</definedName>
    <definedName name="_xlnm.Print_Titles" localSheetId="2">'20-17a-2-01 - Oprava most...'!$125:$125</definedName>
    <definedName name="_xlnm.Print_Titles" localSheetId="3">'20-17a-2-02 - Oprava most...'!$120:$120</definedName>
    <definedName name="_xlnm.Print_Titles" localSheetId="0">'Rekapitulace zakázky'!$92:$92</definedName>
    <definedName name="_xlnm.Print_Area" localSheetId="1">'20-17a-1-01 - Oprava most...'!$C$4:$J$75,'20-17a-1-01 - Oprava most...'!$C$81:$J$111,'20-17a-1-01 - Oprava most...'!$C$117:$K$282</definedName>
    <definedName name="_xlnm.Print_Area" localSheetId="2">'20-17a-2-01 - Oprava most...'!$C$4:$J$75,'20-17a-2-01 - Oprava most...'!$C$81:$J$105,'20-17a-2-01 - Oprava most...'!$C$111:$K$148</definedName>
    <definedName name="_xlnm.Print_Area" localSheetId="3">'20-17a-2-02 - Oprava most...'!$C$4:$J$75,'20-17a-2-02 - Oprava most...'!$C$81:$J$100,'20-17a-2-02 - Oprava most...'!$C$106:$K$125</definedName>
    <definedName name="_xlnm.Print_Area" localSheetId="0">'Rekapitulace zakázky'!$D$4:$AO$76,'Rekapitulace zakázky'!$C$82:$AQ$100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9" i="1" s="1"/>
  <c r="J37" i="4"/>
  <c r="AX99" i="1" s="1"/>
  <c r="BI124" i="4"/>
  <c r="BH124" i="4"/>
  <c r="BG124" i="4"/>
  <c r="F37" i="4" s="1"/>
  <c r="BB99" i="1" s="1"/>
  <c r="BF124" i="4"/>
  <c r="T124" i="4"/>
  <c r="T123" i="4"/>
  <c r="T122" i="4"/>
  <c r="T121" i="4" s="1"/>
  <c r="R124" i="4"/>
  <c r="R123" i="4"/>
  <c r="R122" i="4"/>
  <c r="R121" i="4" s="1"/>
  <c r="P124" i="4"/>
  <c r="P123" i="4"/>
  <c r="P122" i="4"/>
  <c r="P121" i="4" s="1"/>
  <c r="AU99" i="1" s="1"/>
  <c r="J117" i="4"/>
  <c r="F117" i="4"/>
  <c r="F115" i="4"/>
  <c r="E113" i="4"/>
  <c r="J92" i="4"/>
  <c r="F92" i="4"/>
  <c r="F90" i="4"/>
  <c r="E88" i="4"/>
  <c r="J26" i="4"/>
  <c r="E26" i="4"/>
  <c r="J93" i="4" s="1"/>
  <c r="J25" i="4"/>
  <c r="J20" i="4"/>
  <c r="E20" i="4"/>
  <c r="F118" i="4" s="1"/>
  <c r="J19" i="4"/>
  <c r="J14" i="4"/>
  <c r="J115" i="4"/>
  <c r="E7" i="4"/>
  <c r="E109" i="4"/>
  <c r="J39" i="3"/>
  <c r="J38" i="3"/>
  <c r="AY98" i="1" s="1"/>
  <c r="J37" i="3"/>
  <c r="AX98" i="1" s="1"/>
  <c r="BI147" i="3"/>
  <c r="BH147" i="3"/>
  <c r="BG147" i="3"/>
  <c r="BF147" i="3"/>
  <c r="T147" i="3"/>
  <c r="T146" i="3" s="1"/>
  <c r="R147" i="3"/>
  <c r="R146" i="3" s="1"/>
  <c r="P147" i="3"/>
  <c r="P146" i="3" s="1"/>
  <c r="BI145" i="3"/>
  <c r="BH145" i="3"/>
  <c r="BG145" i="3"/>
  <c r="BF145" i="3"/>
  <c r="T145" i="3"/>
  <c r="T144" i="3" s="1"/>
  <c r="R145" i="3"/>
  <c r="R144" i="3" s="1"/>
  <c r="P145" i="3"/>
  <c r="P144" i="3" s="1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 s="1"/>
  <c r="R138" i="3"/>
  <c r="R137" i="3" s="1"/>
  <c r="P138" i="3"/>
  <c r="P137" i="3" s="1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T128" i="3"/>
  <c r="R129" i="3"/>
  <c r="R128" i="3"/>
  <c r="P129" i="3"/>
  <c r="P128" i="3"/>
  <c r="J122" i="3"/>
  <c r="F122" i="3"/>
  <c r="F120" i="3"/>
  <c r="E118" i="3"/>
  <c r="J92" i="3"/>
  <c r="F92" i="3"/>
  <c r="F90" i="3"/>
  <c r="E88" i="3"/>
  <c r="J26" i="3"/>
  <c r="E26" i="3"/>
  <c r="J93" i="3" s="1"/>
  <c r="J25" i="3"/>
  <c r="J20" i="3"/>
  <c r="E20" i="3"/>
  <c r="F123" i="3" s="1"/>
  <c r="J19" i="3"/>
  <c r="J14" i="3"/>
  <c r="J120" i="3"/>
  <c r="E7" i="3"/>
  <c r="E84" i="3"/>
  <c r="J39" i="2"/>
  <c r="J38" i="2"/>
  <c r="AY96" i="1" s="1"/>
  <c r="J37" i="2"/>
  <c r="AX96" i="1" s="1"/>
  <c r="BI282" i="2"/>
  <c r="BH282" i="2"/>
  <c r="BG282" i="2"/>
  <c r="BF282" i="2"/>
  <c r="T282" i="2"/>
  <c r="T281" i="2" s="1"/>
  <c r="T280" i="2" s="1"/>
  <c r="R282" i="2"/>
  <c r="R281" i="2"/>
  <c r="R280" i="2" s="1"/>
  <c r="P282" i="2"/>
  <c r="P281" i="2" s="1"/>
  <c r="P280" i="2" s="1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T268" i="2" s="1"/>
  <c r="R269" i="2"/>
  <c r="R268" i="2"/>
  <c r="P269" i="2"/>
  <c r="P268" i="2" s="1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8" i="2"/>
  <c r="F128" i="2"/>
  <c r="F126" i="2"/>
  <c r="E124" i="2"/>
  <c r="J92" i="2"/>
  <c r="F92" i="2"/>
  <c r="F90" i="2"/>
  <c r="E88" i="2"/>
  <c r="J26" i="2"/>
  <c r="E26" i="2"/>
  <c r="J129" i="2" s="1"/>
  <c r="J25" i="2"/>
  <c r="J20" i="2"/>
  <c r="E20" i="2"/>
  <c r="F93" i="2" s="1"/>
  <c r="J19" i="2"/>
  <c r="J14" i="2"/>
  <c r="J126" i="2"/>
  <c r="E7" i="2"/>
  <c r="E84" i="2"/>
  <c r="L90" i="1"/>
  <c r="AM90" i="1"/>
  <c r="AM89" i="1"/>
  <c r="L89" i="1"/>
  <c r="AM87" i="1"/>
  <c r="L87" i="1"/>
  <c r="L85" i="1"/>
  <c r="L84" i="1"/>
  <c r="BK124" i="4"/>
  <c r="J124" i="4"/>
  <c r="J147" i="3"/>
  <c r="BK145" i="3"/>
  <c r="BK142" i="3"/>
  <c r="BK141" i="3"/>
  <c r="BK138" i="3"/>
  <c r="J135" i="3"/>
  <c r="BK133" i="3"/>
  <c r="BK131" i="3"/>
  <c r="J129" i="3"/>
  <c r="BK274" i="2"/>
  <c r="BK269" i="2"/>
  <c r="BK264" i="2"/>
  <c r="BK261" i="2"/>
  <c r="J257" i="2"/>
  <c r="J252" i="2"/>
  <c r="J248" i="2"/>
  <c r="BK247" i="2"/>
  <c r="BK245" i="2"/>
  <c r="J244" i="2"/>
  <c r="BK242" i="2"/>
  <c r="BK240" i="2"/>
  <c r="J238" i="2"/>
  <c r="J235" i="2"/>
  <c r="J233" i="2"/>
  <c r="J232" i="2"/>
  <c r="J231" i="2"/>
  <c r="J229" i="2"/>
  <c r="BK227" i="2"/>
  <c r="J221" i="2"/>
  <c r="J220" i="2"/>
  <c r="BK217" i="2"/>
  <c r="BK216" i="2"/>
  <c r="J215" i="2"/>
  <c r="J212" i="2"/>
  <c r="BK211" i="2"/>
  <c r="BK209" i="2"/>
  <c r="BK206" i="2"/>
  <c r="BK204" i="2"/>
  <c r="J202" i="2"/>
  <c r="J201" i="2"/>
  <c r="BK199" i="2"/>
  <c r="BK196" i="2"/>
  <c r="BK192" i="2"/>
  <c r="J189" i="2"/>
  <c r="BK187" i="2"/>
  <c r="J185" i="2"/>
  <c r="J181" i="2"/>
  <c r="J179" i="2"/>
  <c r="BK176" i="2"/>
  <c r="BK170" i="2"/>
  <c r="BK168" i="2"/>
  <c r="J166" i="2"/>
  <c r="BK162" i="2"/>
  <c r="BK160" i="2"/>
  <c r="J155" i="2"/>
  <c r="J153" i="2"/>
  <c r="BK151" i="2"/>
  <c r="BK148" i="2"/>
  <c r="J143" i="2"/>
  <c r="BK140" i="2"/>
  <c r="J139" i="2"/>
  <c r="J137" i="2"/>
  <c r="J136" i="2"/>
  <c r="J135" i="2"/>
  <c r="AS97" i="1"/>
  <c r="BK147" i="3"/>
  <c r="J145" i="3"/>
  <c r="J142" i="3"/>
  <c r="J141" i="3"/>
  <c r="BK129" i="3"/>
  <c r="BK282" i="2"/>
  <c r="J282" i="2"/>
  <c r="BK278" i="2"/>
  <c r="J276" i="2"/>
  <c r="J274" i="2"/>
  <c r="BK272" i="2"/>
  <c r="J269" i="2"/>
  <c r="BK267" i="2"/>
  <c r="J264" i="2"/>
  <c r="BK263" i="2"/>
  <c r="BK258" i="2"/>
  <c r="BK252" i="2"/>
  <c r="J247" i="2"/>
  <c r="BK244" i="2"/>
  <c r="J242" i="2"/>
  <c r="J236" i="2"/>
  <c r="BK235" i="2"/>
  <c r="BK232" i="2"/>
  <c r="BK231" i="2"/>
  <c r="J227" i="2"/>
  <c r="J224" i="2"/>
  <c r="J222" i="2"/>
  <c r="BK221" i="2"/>
  <c r="BK215" i="2"/>
  <c r="J211" i="2"/>
  <c r="J206" i="2"/>
  <c r="J204" i="2"/>
  <c r="BK201" i="2"/>
  <c r="J200" i="2"/>
  <c r="J199" i="2"/>
  <c r="BK197" i="2"/>
  <c r="J194" i="2"/>
  <c r="J192" i="2"/>
  <c r="J187" i="2"/>
  <c r="BK183" i="2"/>
  <c r="BK179" i="2"/>
  <c r="J178" i="2"/>
  <c r="BK172" i="2"/>
  <c r="J170" i="2"/>
  <c r="BK164" i="2"/>
  <c r="J162" i="2"/>
  <c r="J160" i="2"/>
  <c r="BK158" i="2"/>
  <c r="BK153" i="2"/>
  <c r="J151" i="2"/>
  <c r="J148" i="2"/>
  <c r="J147" i="2"/>
  <c r="BK136" i="2"/>
  <c r="BK135" i="2"/>
  <c r="AS95" i="1"/>
  <c r="J138" i="3"/>
  <c r="BK135" i="3"/>
  <c r="J133" i="3"/>
  <c r="J131" i="3"/>
  <c r="J278" i="2"/>
  <c r="BK276" i="2"/>
  <c r="J272" i="2"/>
  <c r="J267" i="2"/>
  <c r="J263" i="2"/>
  <c r="J261" i="2"/>
  <c r="J258" i="2"/>
  <c r="BK257" i="2"/>
  <c r="BK248" i="2"/>
  <c r="J245" i="2"/>
  <c r="J240" i="2"/>
  <c r="BK238" i="2"/>
  <c r="BK236" i="2"/>
  <c r="BK233" i="2"/>
  <c r="BK229" i="2"/>
  <c r="BK224" i="2"/>
  <c r="BK222" i="2"/>
  <c r="BK220" i="2"/>
  <c r="J217" i="2"/>
  <c r="J216" i="2"/>
  <c r="BK212" i="2"/>
  <c r="J209" i="2"/>
  <c r="BK202" i="2"/>
  <c r="BK200" i="2"/>
  <c r="J197" i="2"/>
  <c r="J196" i="2"/>
  <c r="BK194" i="2"/>
  <c r="BK189" i="2"/>
  <c r="BK185" i="2"/>
  <c r="J183" i="2"/>
  <c r="BK181" i="2"/>
  <c r="BK178" i="2"/>
  <c r="J176" i="2"/>
  <c r="J172" i="2"/>
  <c r="J168" i="2"/>
  <c r="BK166" i="2"/>
  <c r="J164" i="2"/>
  <c r="J158" i="2"/>
  <c r="BK147" i="2"/>
  <c r="BK143" i="2"/>
  <c r="J140" i="2"/>
  <c r="BK139" i="2"/>
  <c r="BK137" i="2"/>
  <c r="BK155" i="2"/>
  <c r="F38" i="4"/>
  <c r="BC99" i="1" s="1"/>
  <c r="F36" i="4"/>
  <c r="BA99" i="1" s="1"/>
  <c r="F39" i="4"/>
  <c r="BD99" i="1"/>
  <c r="BK134" i="2" l="1"/>
  <c r="J134" i="2"/>
  <c r="J99" i="2"/>
  <c r="T134" i="2"/>
  <c r="T133" i="2" s="1"/>
  <c r="T132" i="2" s="1"/>
  <c r="R157" i="2"/>
  <c r="P191" i="2"/>
  <c r="R219" i="2"/>
  <c r="T260" i="2"/>
  <c r="BK271" i="2"/>
  <c r="J271" i="2"/>
  <c r="J108" i="2" s="1"/>
  <c r="T271" i="2"/>
  <c r="T270" i="2"/>
  <c r="T130" i="3"/>
  <c r="T127" i="3" s="1"/>
  <c r="T126" i="3" s="1"/>
  <c r="BK140" i="3"/>
  <c r="J140" i="3"/>
  <c r="J102" i="3" s="1"/>
  <c r="T140" i="3"/>
  <c r="R134" i="2"/>
  <c r="P157" i="2"/>
  <c r="BK191" i="2"/>
  <c r="J191" i="2"/>
  <c r="J101" i="2"/>
  <c r="R191" i="2"/>
  <c r="BK208" i="2"/>
  <c r="J208" i="2"/>
  <c r="J102" i="2"/>
  <c r="T208" i="2"/>
  <c r="BK219" i="2"/>
  <c r="J219" i="2"/>
  <c r="J104" i="2"/>
  <c r="T219" i="2"/>
  <c r="P260" i="2"/>
  <c r="R271" i="2"/>
  <c r="R270" i="2"/>
  <c r="P130" i="3"/>
  <c r="P127" i="3" s="1"/>
  <c r="P126" i="3" s="1"/>
  <c r="AU98" i="1" s="1"/>
  <c r="AU97" i="1" s="1"/>
  <c r="P134" i="2"/>
  <c r="BK157" i="2"/>
  <c r="J157" i="2" s="1"/>
  <c r="J100" i="2" s="1"/>
  <c r="T157" i="2"/>
  <c r="T191" i="2"/>
  <c r="P208" i="2"/>
  <c r="R208" i="2"/>
  <c r="BK214" i="2"/>
  <c r="J214" i="2" s="1"/>
  <c r="J103" i="2" s="1"/>
  <c r="P214" i="2"/>
  <c r="R214" i="2"/>
  <c r="T214" i="2"/>
  <c r="P219" i="2"/>
  <c r="BK260" i="2"/>
  <c r="J260" i="2"/>
  <c r="J105" i="2" s="1"/>
  <c r="R260" i="2"/>
  <c r="P271" i="2"/>
  <c r="P270" i="2"/>
  <c r="BK130" i="3"/>
  <c r="J130" i="3" s="1"/>
  <c r="J100" i="3" s="1"/>
  <c r="R130" i="3"/>
  <c r="R127" i="3" s="1"/>
  <c r="R126" i="3" s="1"/>
  <c r="P140" i="3"/>
  <c r="R140" i="3"/>
  <c r="E120" i="2"/>
  <c r="F129" i="2"/>
  <c r="BE151" i="2"/>
  <c r="BE153" i="2"/>
  <c r="BE160" i="2"/>
  <c r="BE162" i="2"/>
  <c r="BE164" i="2"/>
  <c r="BE179" i="2"/>
  <c r="BE181" i="2"/>
  <c r="BE185" i="2"/>
  <c r="BE187" i="2"/>
  <c r="BE199" i="2"/>
  <c r="BE201" i="2"/>
  <c r="BE211" i="2"/>
  <c r="BE221" i="2"/>
  <c r="BE224" i="2"/>
  <c r="BE227" i="2"/>
  <c r="BE231" i="2"/>
  <c r="BE232" i="2"/>
  <c r="BE235" i="2"/>
  <c r="BE236" i="2"/>
  <c r="BE240" i="2"/>
  <c r="BE247" i="2"/>
  <c r="BE248" i="2"/>
  <c r="BE274" i="2"/>
  <c r="J90" i="3"/>
  <c r="F93" i="3"/>
  <c r="J123" i="3"/>
  <c r="BE133" i="3"/>
  <c r="BE138" i="3"/>
  <c r="BE145" i="3"/>
  <c r="BK128" i="3"/>
  <c r="E84" i="4"/>
  <c r="J90" i="4"/>
  <c r="F93" i="4"/>
  <c r="J118" i="4"/>
  <c r="J93" i="2"/>
  <c r="BE140" i="2"/>
  <c r="BE143" i="2"/>
  <c r="BE147" i="2"/>
  <c r="BE170" i="2"/>
  <c r="BE176" i="2"/>
  <c r="BE192" i="2"/>
  <c r="BE196" i="2"/>
  <c r="BE200" i="2"/>
  <c r="BE206" i="2"/>
  <c r="BE209" i="2"/>
  <c r="BE217" i="2"/>
  <c r="BE220" i="2"/>
  <c r="BE222" i="2"/>
  <c r="BE242" i="2"/>
  <c r="BE257" i="2"/>
  <c r="BE258" i="2"/>
  <c r="BE261" i="2"/>
  <c r="BE269" i="2"/>
  <c r="BE272" i="2"/>
  <c r="BE276" i="2"/>
  <c r="BE278" i="2"/>
  <c r="BE282" i="2"/>
  <c r="E114" i="3"/>
  <c r="BE135" i="3"/>
  <c r="BE142" i="3"/>
  <c r="J90" i="2"/>
  <c r="BE135" i="2"/>
  <c r="BE136" i="2"/>
  <c r="BE137" i="2"/>
  <c r="BE139" i="2"/>
  <c r="BE148" i="2"/>
  <c r="BE155" i="2"/>
  <c r="BE158" i="2"/>
  <c r="BE166" i="2"/>
  <c r="BE168" i="2"/>
  <c r="BE172" i="2"/>
  <c r="BE178" i="2"/>
  <c r="BE183" i="2"/>
  <c r="BE189" i="2"/>
  <c r="BE194" i="2"/>
  <c r="BE197" i="2"/>
  <c r="BE202" i="2"/>
  <c r="BE204" i="2"/>
  <c r="BE212" i="2"/>
  <c r="BE215" i="2"/>
  <c r="BE216" i="2"/>
  <c r="BE229" i="2"/>
  <c r="BE233" i="2"/>
  <c r="BE238" i="2"/>
  <c r="BE244" i="2"/>
  <c r="BE245" i="2"/>
  <c r="BE252" i="2"/>
  <c r="BE263" i="2"/>
  <c r="BE264" i="2"/>
  <c r="BE267" i="2"/>
  <c r="BK268" i="2"/>
  <c r="J268" i="2" s="1"/>
  <c r="J106" i="2" s="1"/>
  <c r="BK281" i="2"/>
  <c r="BK280" i="2" s="1"/>
  <c r="J280" i="2" s="1"/>
  <c r="J109" i="2" s="1"/>
  <c r="BE129" i="3"/>
  <c r="BE131" i="3"/>
  <c r="BE141" i="3"/>
  <c r="BE147" i="3"/>
  <c r="BK137" i="3"/>
  <c r="J137" i="3" s="1"/>
  <c r="J101" i="3" s="1"/>
  <c r="BK144" i="3"/>
  <c r="J144" i="3"/>
  <c r="J103" i="3" s="1"/>
  <c r="BK146" i="3"/>
  <c r="J146" i="3"/>
  <c r="J104" i="3"/>
  <c r="BE124" i="4"/>
  <c r="BK123" i="4"/>
  <c r="J123" i="4"/>
  <c r="J99" i="4"/>
  <c r="F37" i="2"/>
  <c r="BB96" i="1" s="1"/>
  <c r="BB95" i="1" s="1"/>
  <c r="F39" i="2"/>
  <c r="BD96" i="1" s="1"/>
  <c r="BD95" i="1" s="1"/>
  <c r="F38" i="2"/>
  <c r="BC96" i="1"/>
  <c r="BC95" i="1" s="1"/>
  <c r="AY95" i="1" s="1"/>
  <c r="J36" i="3"/>
  <c r="AW98" i="1"/>
  <c r="F36" i="3"/>
  <c r="BA98" i="1" s="1"/>
  <c r="BA97" i="1" s="1"/>
  <c r="AW97" i="1" s="1"/>
  <c r="F39" i="3"/>
  <c r="BD98" i="1" s="1"/>
  <c r="BD97" i="1" s="1"/>
  <c r="F37" i="3"/>
  <c r="BB98" i="1" s="1"/>
  <c r="BB97" i="1" s="1"/>
  <c r="AX97" i="1" s="1"/>
  <c r="F35" i="4"/>
  <c r="AZ99" i="1" s="1"/>
  <c r="F38" i="3"/>
  <c r="BC98" i="1"/>
  <c r="BC97" i="1"/>
  <c r="AY97" i="1" s="1"/>
  <c r="F36" i="2"/>
  <c r="BA96" i="1"/>
  <c r="BA95" i="1"/>
  <c r="AW95" i="1" s="1"/>
  <c r="J36" i="2"/>
  <c r="AW96" i="1"/>
  <c r="AS94" i="1"/>
  <c r="J36" i="4"/>
  <c r="AW99" i="1"/>
  <c r="BK127" i="3" l="1"/>
  <c r="J127" i="3" s="1"/>
  <c r="J98" i="3" s="1"/>
  <c r="P133" i="2"/>
  <c r="P132" i="2" s="1"/>
  <c r="AU96" i="1" s="1"/>
  <c r="AU95" i="1" s="1"/>
  <c r="AU94" i="1" s="1"/>
  <c r="R133" i="2"/>
  <c r="R132" i="2"/>
  <c r="BK133" i="2"/>
  <c r="J133" i="2" s="1"/>
  <c r="J98" i="2" s="1"/>
  <c r="BK270" i="2"/>
  <c r="J270" i="2" s="1"/>
  <c r="J107" i="2" s="1"/>
  <c r="J281" i="2"/>
  <c r="J110" i="2"/>
  <c r="J128" i="3"/>
  <c r="J99" i="3" s="1"/>
  <c r="BK122" i="4"/>
  <c r="J122" i="4"/>
  <c r="J98" i="4" s="1"/>
  <c r="BB94" i="1"/>
  <c r="W31" i="1"/>
  <c r="BD94" i="1"/>
  <c r="W33" i="1" s="1"/>
  <c r="BA94" i="1"/>
  <c r="W30" i="1"/>
  <c r="AX95" i="1"/>
  <c r="F35" i="3"/>
  <c r="AZ98" i="1" s="1"/>
  <c r="AZ97" i="1" s="1"/>
  <c r="AV97" i="1" s="1"/>
  <c r="AT97" i="1" s="1"/>
  <c r="F35" i="2"/>
  <c r="AZ96" i="1"/>
  <c r="AZ95" i="1"/>
  <c r="J35" i="4"/>
  <c r="AV99" i="1" s="1"/>
  <c r="AT99" i="1" s="1"/>
  <c r="BC94" i="1"/>
  <c r="W32" i="1" s="1"/>
  <c r="J35" i="2"/>
  <c r="AV96" i="1"/>
  <c r="AT96" i="1"/>
  <c r="J35" i="3"/>
  <c r="AV98" i="1" s="1"/>
  <c r="AT98" i="1" s="1"/>
  <c r="AZ94" i="1" l="1"/>
  <c r="W29" i="1" s="1"/>
  <c r="BK126" i="3"/>
  <c r="J126" i="3"/>
  <c r="J32" i="3" s="1"/>
  <c r="AG98" i="1" s="1"/>
  <c r="AN98" i="1" s="1"/>
  <c r="BK132" i="2"/>
  <c r="J132" i="2" s="1"/>
  <c r="J97" i="2" s="1"/>
  <c r="BK121" i="4"/>
  <c r="J121" i="4"/>
  <c r="J97" i="4" s="1"/>
  <c r="AV94" i="1"/>
  <c r="AK29" i="1"/>
  <c r="AX94" i="1"/>
  <c r="AY94" i="1"/>
  <c r="AV95" i="1"/>
  <c r="AT95" i="1" s="1"/>
  <c r="AW94" i="1"/>
  <c r="AK30" i="1"/>
  <c r="J97" i="3" l="1"/>
  <c r="J41" i="3"/>
  <c r="J32" i="2"/>
  <c r="AG96" i="1"/>
  <c r="AN96" i="1" s="1"/>
  <c r="J32" i="4"/>
  <c r="AG99" i="1"/>
  <c r="AN99" i="1"/>
  <c r="AT94" i="1"/>
  <c r="J41" i="2" l="1"/>
  <c r="J41" i="4"/>
  <c r="AG95" i="1"/>
  <c r="AG97" i="1"/>
  <c r="AN97" i="1" s="1"/>
  <c r="AN95" i="1" l="1"/>
  <c r="AG94" i="1"/>
  <c r="AN94" i="1"/>
  <c r="AK26" i="1" l="1"/>
  <c r="AK35" i="1" s="1"/>
</calcChain>
</file>

<file path=xl/sharedStrings.xml><?xml version="1.0" encoding="utf-8"?>
<sst xmlns="http://schemas.openxmlformats.org/spreadsheetml/2006/main" count="2503" uniqueCount="589">
  <si>
    <t>Export Komplet</t>
  </si>
  <si>
    <t/>
  </si>
  <si>
    <t>2.0</t>
  </si>
  <si>
    <t>ZAMOK</t>
  </si>
  <si>
    <t>False</t>
  </si>
  <si>
    <t>{5e9ad2ad-82ee-4138-85d6-a64226cba127}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</si>
  <si>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</si>
  <si>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</si>
  <si>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</si>
  <si>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</si>
  <si>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</si>
  <si>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</si>
  <si>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</si>
  <si>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</si>
  <si>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20-17a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</si>
  <si>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</si>
  <si>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</si>
  <si>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49,461 trati Podlešín - Obrnice</t>
  </si>
  <si>
    <t>KSO:</t>
  </si>
  <si>
    <t>821</t>
  </si>
  <si>
    <t>CC-CZ:</t>
  </si>
  <si>
    <t>Místo:</t>
  </si>
  <si>
    <t>V zahrádkách nad Podlešínem</t>
  </si>
  <si>
    <t>Datum:</t>
  </si>
  <si>
    <t>23. 2. 2021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</si>
  <si>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</si>
  <si>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</si>
  <si>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</si>
  <si>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</si>
  <si>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</si>
  <si>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</si>
  <si>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</si>
  <si>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</si>
  <si>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</si>
  <si>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</si>
  <si>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</si>
  <si>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</si>
  <si>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</si>
  <si>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</si>
  <si>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</si>
  <si>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</si>
  <si>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</si>
  <si>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</si>
  <si>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</si>
  <si>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</si>
  <si>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</si>
  <si>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</si>
  <si>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</si>
  <si>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</si>
  <si>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</si>
  <si>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</si>
  <si>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</si>
  <si>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</si>
  <si>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</si>
  <si>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</si>
  <si>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</si>
  <si>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</si>
  <si>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</si>
  <si>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</si>
  <si>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</si>
  <si>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</si>
  <si>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</si>
  <si>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</si>
  <si>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</si>
  <si>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</si>
  <si>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</si>
  <si>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</si>
  <si>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</si>
  <si>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</si>
  <si>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</si>
  <si>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</si>
  <si>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</si>
  <si>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</si>
  <si>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</si>
  <si>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</si>
  <si>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</si>
  <si>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</si>
  <si>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</si>
  <si>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</si>
  <si>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</si>
  <si>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</si>
  <si>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</si>
  <si>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</si>
  <si>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</si>
  <si>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</si>
  <si>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</si>
  <si>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</si>
  <si>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</si>
  <si>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</si>
  <si>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20-17a-1</t>
  </si>
  <si>
    <t>Oprava mostu v km 49,461 trati Podlešín - Obrnice _ Most - spodní stavba</t>
  </si>
  <si>
    <t>ING</t>
  </si>
  <si>
    <t>1</t>
  </si>
  <si>
    <t>{84d90a69-5a50-4f9d-bdd4-188f3e44acff}</t>
  </si>
  <si>
    <t>2</t>
  </si>
  <si>
    <t>/</t>
  </si>
  <si>
    <t>20-17a-1/01</t>
  </si>
  <si>
    <t>Soupis</t>
  </si>
  <si>
    <t>{b9296fdf-e873-4486-a850-74bd7795b86c}</t>
  </si>
  <si>
    <t>20-17a-2</t>
  </si>
  <si>
    <t>Oprava mostu v km 49,461 trati Podlešín - Obrnice _ VRN a DSPS</t>
  </si>
  <si>
    <t>VON</t>
  </si>
  <si>
    <t>{fe31a644-b65b-4db4-9371-1f2de9d28148}</t>
  </si>
  <si>
    <t>20-17a-2/01</t>
  </si>
  <si>
    <t xml:space="preserve">Oprava mostu v km 49,461 trati Podlešín - Obrnice _ VRN </t>
  </si>
  <si>
    <t>{8c2c3f72-843c-4da3-b793-7160f0c4eb14}</t>
  </si>
  <si>
    <t>20-17a-2/02</t>
  </si>
  <si>
    <t>Oprava mostu v km 49,461 trati Podlešín - Obrnice _ DSPS</t>
  </si>
  <si>
    <t>{88158d12-dabb-4ebf-909b-d4dc406a819e}</t>
  </si>
  <si>
    <t>KRYCÍ LIST SOUPISU PRACÍ</t>
  </si>
  <si>
    <t>Objekt:</t>
  </si>
  <si>
    <t>20-17a-1 - Oprava mostu v km 49,461 trati Podlešín - Obrnice _ Most - spodní stavba</t>
  </si>
  <si>
    <t>Soupis:</t>
  </si>
  <si>
    <t>20-17a-1/01 - Oprava mostu v km 49,461 trati Podlešín - Obrnice _ Most - spodní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</si>
  <si>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</si>
  <si>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</si>
  <si>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</si>
  <si>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</si>
  <si>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</si>
  <si>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</si>
  <si>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</si>
  <si>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</si>
  <si>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</si>
  <si>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</si>
  <si>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</si>
  <si>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</si>
  <si>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</si>
  <si>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</si>
  <si>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</si>
  <si>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</si>
  <si>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</si>
  <si>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</si>
  <si>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</si>
  <si>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</si>
  <si>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</si>
  <si>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</si>
  <si>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</si>
  <si>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</si>
  <si>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</si>
  <si>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</si>
  <si>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</si>
  <si>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</si>
  <si>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</si>
  <si>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</si>
  <si>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</si>
  <si>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</si>
  <si>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</si>
  <si>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</si>
  <si>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</si>
  <si>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</si>
  <si>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111212224</t>
  </si>
  <si>
    <t>Odstranění nevhodných dřevin přes 500 m2 výšky do 1 m s odstraněním pařezů ve svahu přes 1:1</t>
  </si>
  <si>
    <t>m2</t>
  </si>
  <si>
    <t>CS ÚRS 2021 01</t>
  </si>
  <si>
    <t>4</t>
  </si>
  <si>
    <t>-215540379</t>
  </si>
  <si>
    <t>111209111</t>
  </si>
  <si>
    <t>Spálení proutí a klestu</t>
  </si>
  <si>
    <t>-1052635106</t>
  </si>
  <si>
    <t>3</t>
  </si>
  <si>
    <t>151101101</t>
  </si>
  <si>
    <t>Zřízení příložného pažení a rozepření stěn rýh hl do 2 m</t>
  </si>
  <si>
    <t>2139070631</t>
  </si>
  <si>
    <t>VV</t>
  </si>
  <si>
    <t>"pro římsy mostu"     (14,0*1,8)*2</t>
  </si>
  <si>
    <t>151101111</t>
  </si>
  <si>
    <t>Odstranění příložného pažení a rozepření stěn rýh hl do 2 m</t>
  </si>
  <si>
    <t>1689536981</t>
  </si>
  <si>
    <t>5</t>
  </si>
  <si>
    <t>155213624</t>
  </si>
  <si>
    <t>Trn z injekčních zavrtávacích tyčí D 32 mm l 5 m včetně vrtu D 76 mm prováděný horolezecky</t>
  </si>
  <si>
    <t>kus</t>
  </si>
  <si>
    <t>-1456064463</t>
  </si>
  <si>
    <t>P</t>
  </si>
  <si>
    <t>Poznámka k položce:_x000D_
Zeminové hřeby - zavrtávací pozink. tyče R32 s korunkou min. ∅76 mm, kotevní směs na cem. bázi, kotevní délka v zemině min. 4,0 m, komplet včetně vrtání</t>
  </si>
  <si>
    <t>"křídla"    4*9</t>
  </si>
  <si>
    <t>6</t>
  </si>
  <si>
    <t>122252501</t>
  </si>
  <si>
    <t>Odkopávky a prokopávky nezapažené pro spodní stavbu železnic v hornině třídy těžitelnosti I, skupiny 3 objem do 100 m3 strojně</t>
  </si>
  <si>
    <t>m3</t>
  </si>
  <si>
    <t>-1484332236</t>
  </si>
  <si>
    <t>"prodloužení křídel"     4*5.9*1.6</t>
  </si>
  <si>
    <t>"vsakovací jímka"     4*1.2*1.0</t>
  </si>
  <si>
    <t>Součet</t>
  </si>
  <si>
    <t>7</t>
  </si>
  <si>
    <t>162751117</t>
  </si>
  <si>
    <t>Vodorovné přemístění do 10000 m výkopku/sypaniny z horniny třídy těžitelnosti I, skupiny 1 až 3</t>
  </si>
  <si>
    <t>1914250818</t>
  </si>
  <si>
    <t>8</t>
  </si>
  <si>
    <t>162751119</t>
  </si>
  <si>
    <t>Příplatek k vodorovnému přemístění výkopku/sypaniny z horniny třídy těžitelnosti I, skupiny 1 až 3 ZKD 1000 m přes 10000 m</t>
  </si>
  <si>
    <t>-148334223</t>
  </si>
  <si>
    <t>"předpokládaná skládka Buštěhrad 15,0 km"    42,56</t>
  </si>
  <si>
    <t>42,56*5 'Přepočtené koeficientem množství</t>
  </si>
  <si>
    <t>9</t>
  </si>
  <si>
    <t>171201221</t>
  </si>
  <si>
    <t>Poplatek za uložení na skládce (skládkovné) zeminy a kamení kód odpadu 17 05 04</t>
  </si>
  <si>
    <t>t</t>
  </si>
  <si>
    <t>-1052467575</t>
  </si>
  <si>
    <t>42,56*1,7 'Přepočtené koeficientem množství</t>
  </si>
  <si>
    <t>10</t>
  </si>
  <si>
    <t>175111101</t>
  </si>
  <si>
    <t>Obsypání potrubí ručně sypaninou bez prohození, uloženou do 3 m</t>
  </si>
  <si>
    <t>-1995678133</t>
  </si>
  <si>
    <t>"vsakovací jímky"    0.785*4</t>
  </si>
  <si>
    <t>11</t>
  </si>
  <si>
    <t>M</t>
  </si>
  <si>
    <t>58343959</t>
  </si>
  <si>
    <t>kamenivo drcené hrubé frakce 32/63</t>
  </si>
  <si>
    <t>1081144094</t>
  </si>
  <si>
    <t>3,14*1,7 'Přepočtené koeficientem množství</t>
  </si>
  <si>
    <t>Zakládání</t>
  </si>
  <si>
    <t>12</t>
  </si>
  <si>
    <t>221211113</t>
  </si>
  <si>
    <t>Vrty přenosnými kladivy D do 56 mm úklon do 90° hl do 10 m hor. III</t>
  </si>
  <si>
    <t>m</t>
  </si>
  <si>
    <t>-1305556949</t>
  </si>
  <si>
    <t>"sepnutí říms"    12,9*7</t>
  </si>
  <si>
    <t>13</t>
  </si>
  <si>
    <t>221213121</t>
  </si>
  <si>
    <t>Vrty pro injektování za rubem ostění přenosnými kladivy hornina tř IV</t>
  </si>
  <si>
    <t>-1134893130</t>
  </si>
  <si>
    <t>"příloha č. 10.1"    761,0</t>
  </si>
  <si>
    <t>14</t>
  </si>
  <si>
    <t>221213129</t>
  </si>
  <si>
    <t>Příplatek za vrty dovrchní pro injektování za rubem ostění přenosnými kladivy hornina tř IV</t>
  </si>
  <si>
    <t>416593603</t>
  </si>
  <si>
    <t>"příloha č. 10.2"    220,0</t>
  </si>
  <si>
    <t>242111113</t>
  </si>
  <si>
    <t>Osazení pláště kopané studny z betonových skruží celokruhových DN 1 m</t>
  </si>
  <si>
    <t>-1420373766</t>
  </si>
  <si>
    <t>"vsakovací jímka - vyústění drenáže"    4*1,0</t>
  </si>
  <si>
    <t>16</t>
  </si>
  <si>
    <t>59225545</t>
  </si>
  <si>
    <t>skruž betonová studňová kruhová 100x50x9cm</t>
  </si>
  <si>
    <t>-628197010</t>
  </si>
  <si>
    <t>19512,1951219512*0,00041 'Přepočtené koeficientem množství</t>
  </si>
  <si>
    <t>17</t>
  </si>
  <si>
    <t>273311126</t>
  </si>
  <si>
    <t>Základové desky z betonu prostého C 20/25</t>
  </si>
  <si>
    <t>653945951</t>
  </si>
  <si>
    <t>"Podkladní beton pod prefabrikáty U3 a pod prodloužení křídel"     2*0.1*1.0*24+4*1.45*0.1*1.25</t>
  </si>
  <si>
    <t>18</t>
  </si>
  <si>
    <t>273311128</t>
  </si>
  <si>
    <t>Základové desky z betonu prostého C 30/37</t>
  </si>
  <si>
    <t>-154859337</t>
  </si>
  <si>
    <t>"pod římsy"   3,0</t>
  </si>
  <si>
    <t>19</t>
  </si>
  <si>
    <t>273311191</t>
  </si>
  <si>
    <t>Příplatek k základovým deskám za betonáž malého rozsahu do 25 m3</t>
  </si>
  <si>
    <t>43894777</t>
  </si>
  <si>
    <t xml:space="preserve"> "pod prodloužení křídel"    5,525</t>
  </si>
  <si>
    <t>"pod římsy"    3,0</t>
  </si>
  <si>
    <t>20</t>
  </si>
  <si>
    <t>273354111</t>
  </si>
  <si>
    <t>Bednění základových desek - zřízení</t>
  </si>
  <si>
    <t>943635665</t>
  </si>
  <si>
    <t xml:space="preserve"> "pod prodloužení křídel"    2*(2*0.1*1.0+2*0.1*24)+4*0.1*(2*1.35+2*1.2)</t>
  </si>
  <si>
    <t>273354211</t>
  </si>
  <si>
    <t>Bednění základových desek - odstranění</t>
  </si>
  <si>
    <t>-776203075</t>
  </si>
  <si>
    <t>22</t>
  </si>
  <si>
    <t>273361411</t>
  </si>
  <si>
    <t>Výztuž základových desek ze svařovaných sítí do 3,5 kg/m2</t>
  </si>
  <si>
    <t>104263431</t>
  </si>
  <si>
    <t>"do desek pod prefabrikáty U3, do podkladního betonu pod poprsní zídky"     0,304</t>
  </si>
  <si>
    <t>23</t>
  </si>
  <si>
    <t>274311126</t>
  </si>
  <si>
    <t>Základové pasy, prahy, věnce a ostruhy z betonu prostého C 20/25</t>
  </si>
  <si>
    <t>-934155993</t>
  </si>
  <si>
    <t>"betonový práh dlažby"     2*0.5*(6.4+6.4)</t>
  </si>
  <si>
    <t>24</t>
  </si>
  <si>
    <t>281604111</t>
  </si>
  <si>
    <t>Injektování aktivovanými směsmi nízkotlaké vzestupné tlakem do 0,6 MPa</t>
  </si>
  <si>
    <t>hod</t>
  </si>
  <si>
    <t>-722942140</t>
  </si>
  <si>
    <t>Poznámka k položce:_x000D_
Injektáž kamenné klenby. Speciální injektáž, specifikace viz. příloha 10.1, předpokládaná průměrná mezerovitost 8%. Injektáž bude probíhat přes nasazené pakry.</t>
  </si>
  <si>
    <t>25</t>
  </si>
  <si>
    <t>58129000.R</t>
  </si>
  <si>
    <t>jednosložková nanometrická kaloidní křemičitá suspenze</t>
  </si>
  <si>
    <t>-1655009772</t>
  </si>
  <si>
    <t>"Injektáž kamenné klenby - pórovitost předpoklad do 8%"    (0.95*14.5*6.3)*0.08</t>
  </si>
  <si>
    <t>26</t>
  </si>
  <si>
    <t>281604121</t>
  </si>
  <si>
    <t>Injektování aktivovanými směsmi nízkotlaké sestupné tlakem do 0,6 MPa</t>
  </si>
  <si>
    <t>-588129530</t>
  </si>
  <si>
    <t>Poznámka k položce:_x000D_
injektáž spodní stavby při předpokládané mezerovitosti 8%</t>
  </si>
  <si>
    <t>27</t>
  </si>
  <si>
    <t>-777806541</t>
  </si>
  <si>
    <t>"injektáž spodní stavby při předpokládané mezerovitosti 8%"    (2*2.0*14.7*1.9)*0.08</t>
  </si>
  <si>
    <t>Svislé a kompletní konstrukce</t>
  </si>
  <si>
    <t>28</t>
  </si>
  <si>
    <t>317321018</t>
  </si>
  <si>
    <t>Římsy opěrných zdí a valů ze ŽB tř. C 30/37</t>
  </si>
  <si>
    <t>44128784</t>
  </si>
  <si>
    <t>"předbetonávka, nové části křídel, včetně říms"    0.25*(2*5.6*3.4+2*4.9*3.3)+2*8.6*0.11+2*7.5*0.11+4*1.8*0.5*1.35+4*1.25*1.35*0.5</t>
  </si>
  <si>
    <t>29</t>
  </si>
  <si>
    <t>317353111</t>
  </si>
  <si>
    <t>Bednění říms opěrných zdí a valů přímých, zalomených nebo zakřivených zřízení</t>
  </si>
  <si>
    <t>1394509097</t>
  </si>
  <si>
    <t>(2*5.6*3.4+2*4.9*3.3)+2*8.6*0.2+2*7.5*0.2+2*0.11*(8.6+7.5)+4*1.8*0.5*1.35+4*1.25*1.35*0.5</t>
  </si>
  <si>
    <t>30</t>
  </si>
  <si>
    <t>317353112</t>
  </si>
  <si>
    <t>Bednění říms opěrných zdí a valů přímých, zalomených nebo zakřivených odstranění</t>
  </si>
  <si>
    <t>7616571</t>
  </si>
  <si>
    <t>31</t>
  </si>
  <si>
    <t>317361016</t>
  </si>
  <si>
    <t>Výztuž říms opěrných zdí a valů z betonářské oceli 10 505</t>
  </si>
  <si>
    <t>814522185</t>
  </si>
  <si>
    <t>"odečteno kotvení říms"     (1.91+0.176+0.29+0.471)-0,041</t>
  </si>
  <si>
    <t>32</t>
  </si>
  <si>
    <t>317321118</t>
  </si>
  <si>
    <t>Mostní římsy ze ŽB C 30/37</t>
  </si>
  <si>
    <t>-1737989114</t>
  </si>
  <si>
    <t>33</t>
  </si>
  <si>
    <t>317353121</t>
  </si>
  <si>
    <t>Bednění mostních říms všech tvarů - zřízení</t>
  </si>
  <si>
    <t>105120174</t>
  </si>
  <si>
    <t>34</t>
  </si>
  <si>
    <t>317353221</t>
  </si>
  <si>
    <t>Bednění mostních říms všech tvarů - odstranění</t>
  </si>
  <si>
    <t>-2007477987</t>
  </si>
  <si>
    <t>35</t>
  </si>
  <si>
    <t>317361116</t>
  </si>
  <si>
    <t>Výztuž mostních říms z betonářské oceli 10 505</t>
  </si>
  <si>
    <t>441257710</t>
  </si>
  <si>
    <t>"odečteno kotvení říms"    1,908-0,140</t>
  </si>
  <si>
    <t>36</t>
  </si>
  <si>
    <t>317661131</t>
  </si>
  <si>
    <t>Výplň spár monolitické římsy tmelem silikonovým šířky spáry do 15 mm</t>
  </si>
  <si>
    <t>-1393707848</t>
  </si>
  <si>
    <t>"dilatační spára"    1,92+1,78</t>
  </si>
  <si>
    <t>37</t>
  </si>
  <si>
    <t>317661200.R</t>
  </si>
  <si>
    <t>Náhrada degradovaných pískovcových částí umělým kamenem</t>
  </si>
  <si>
    <t>1496885205</t>
  </si>
  <si>
    <t>"předpoklad"    3</t>
  </si>
  <si>
    <t>Vodorovné konstrukce</t>
  </si>
  <si>
    <t>38</t>
  </si>
  <si>
    <t>451476121</t>
  </si>
  <si>
    <t>Podkladní vrstva plastbetonová tixotropní první vrstva tl 10 mm</t>
  </si>
  <si>
    <t>-1451729040</t>
  </si>
  <si>
    <t>"pod sloupky zábradlí"    2*6*0,23*0,28</t>
  </si>
  <si>
    <t>39</t>
  </si>
  <si>
    <t>451476122</t>
  </si>
  <si>
    <t>Podkladní vrstva plastbetonová tixotropní každá další vrstva tl 10 mm</t>
  </si>
  <si>
    <t>156655816</t>
  </si>
  <si>
    <t>40</t>
  </si>
  <si>
    <t>465514257</t>
  </si>
  <si>
    <t>Dlažba svahu u opěr z upraveného lomového žulového kamene tl 250 mm do lože pískového pl přes 10 m2</t>
  </si>
  <si>
    <t>-186367659</t>
  </si>
  <si>
    <t>"odláždění za křídly"     4*1.5*9.4</t>
  </si>
  <si>
    <t>Úpravy povrchů, podlahy a osazování výplní</t>
  </si>
  <si>
    <t>41</t>
  </si>
  <si>
    <t>628611101</t>
  </si>
  <si>
    <t>Nátěr betonu mostu epoxidový 1x impregnační OS-A</t>
  </si>
  <si>
    <t>-869579619</t>
  </si>
  <si>
    <t>628613233</t>
  </si>
  <si>
    <t>Protikorozní ochrana OK mostu III. tř.- základní a podkladní epoxidový, vrchní PU nátěr s metalizací</t>
  </si>
  <si>
    <t>-1954777893</t>
  </si>
  <si>
    <t>43</t>
  </si>
  <si>
    <t>15625102</t>
  </si>
  <si>
    <t>drát metalizační ZnAl D 3mm</t>
  </si>
  <si>
    <t>kg</t>
  </si>
  <si>
    <t>2006148152</t>
  </si>
  <si>
    <t>18*1,517 'Přepočtené koeficientem množství</t>
  </si>
  <si>
    <t>Ostatní konstrukce a práce, bourání</t>
  </si>
  <si>
    <t>44</t>
  </si>
  <si>
    <t>911121211</t>
  </si>
  <si>
    <t>Výroba ocelového zábradli při opravách mostů</t>
  </si>
  <si>
    <t>-1505036868</t>
  </si>
  <si>
    <t>45</t>
  </si>
  <si>
    <t>911121311</t>
  </si>
  <si>
    <t>Montáž ocelového zábradli při opravách mostů</t>
  </si>
  <si>
    <t>-1479531502</t>
  </si>
  <si>
    <t>46</t>
  </si>
  <si>
    <t>13010560.R</t>
  </si>
  <si>
    <t>ocel jakosti S235JR</t>
  </si>
  <si>
    <t>1830156513</t>
  </si>
  <si>
    <t>"včetně prořezu 5%"    0,459*1,05</t>
  </si>
  <si>
    <t>47</t>
  </si>
  <si>
    <t>927211112</t>
  </si>
  <si>
    <t>Příkop z melioračních žlábků pro povrchové odvodnění</t>
  </si>
  <si>
    <t>-175396393</t>
  </si>
  <si>
    <t>Poznámka k položce:_x000D_
za římsami a křídly</t>
  </si>
  <si>
    <t>"žlabovky do betonového lože tl. 150 mm"    2*10.4+4*11</t>
  </si>
  <si>
    <t>48</t>
  </si>
  <si>
    <t>941111121</t>
  </si>
  <si>
    <t>Montáž lešení řadového trubkového lehkého s podlahami zatížení do 200 kg/m2 š do 1,2 m v do 10 m</t>
  </si>
  <si>
    <t>1683469247</t>
  </si>
  <si>
    <t>"lešení v profilu mostu a podél křídel"    3.2*4*15+5.5*1.0*5.8+5.0*1.0*8.5+2*4.0*1.0*6.1+2*3.5*1.0*5.7</t>
  </si>
  <si>
    <t>49</t>
  </si>
  <si>
    <t>941111221</t>
  </si>
  <si>
    <t>Příplatek k lešení řadovému trubkovému lehkému s podlahami š 1,2 m v 10 m za první a ZKD den použití</t>
  </si>
  <si>
    <t>-1933253783</t>
  </si>
  <si>
    <t>335,1*20</t>
  </si>
  <si>
    <t>50</t>
  </si>
  <si>
    <t>941111821</t>
  </si>
  <si>
    <t>Demontáž lešení řadového trubkového lehkého s podlahami zatížení do 200 kg/m2 š do 1,2 m v do 10 m</t>
  </si>
  <si>
    <t>-221003002</t>
  </si>
  <si>
    <t>51</t>
  </si>
  <si>
    <t>944111122</t>
  </si>
  <si>
    <t>Montáž ochranného zábradlí trubkového vnitřního na lešeňových konstrukcích dvoutyčového</t>
  </si>
  <si>
    <t>-1093564622</t>
  </si>
  <si>
    <t>52</t>
  </si>
  <si>
    <t>944111222</t>
  </si>
  <si>
    <t>Příplatek k ochrannému zábradlí trubkovému vnitřnímu dvoutyčovému za první a ZKD den použití</t>
  </si>
  <si>
    <t>-1359686050</t>
  </si>
  <si>
    <t>64*20</t>
  </si>
  <si>
    <t>53</t>
  </si>
  <si>
    <t>944111822</t>
  </si>
  <si>
    <t>Demontáž ochranného zábradlí trubkového vnitřního na lešeňových konstrukcích dvoutyčového</t>
  </si>
  <si>
    <t>-461983196</t>
  </si>
  <si>
    <t>54</t>
  </si>
  <si>
    <t>962021112</t>
  </si>
  <si>
    <t>Bourání mostních zdí a pilířů z kamene</t>
  </si>
  <si>
    <t>-1764695193</t>
  </si>
  <si>
    <t>"bourání kamenných částí říms a poprsních zdí"     2*0.2*7.8+2*0.2*7.1+2*0.2*5.5</t>
  </si>
  <si>
    <t>55</t>
  </si>
  <si>
    <t>985121222</t>
  </si>
  <si>
    <t>Tryskání degradovaného betonu líce kleneb vodou pod tlakem do 1250 barů</t>
  </si>
  <si>
    <t>-1642721659</t>
  </si>
  <si>
    <t>"před spárováním 800 bar a po spárování 1250 bar, 100% plochy"      157,35</t>
  </si>
  <si>
    <t>56</t>
  </si>
  <si>
    <t>985142211</t>
  </si>
  <si>
    <t>Vysekání spojovací hmoty ze spár zdiva hl přes 40 mm dl do 6 m/m2</t>
  </si>
  <si>
    <t>109967217</t>
  </si>
  <si>
    <t>"20% plochy zdiva"     31,47</t>
  </si>
  <si>
    <t>57</t>
  </si>
  <si>
    <t>985223212</t>
  </si>
  <si>
    <t>Přezdívání kamenného zdiva do aktivované malty přes 3 m3</t>
  </si>
  <si>
    <t>1948840557</t>
  </si>
  <si>
    <t>"přezdívání vybouleného a narušeného zdiva (rozebrání a zpětné přezdění)"     4*1.5</t>
  </si>
  <si>
    <t>58</t>
  </si>
  <si>
    <t>58381085</t>
  </si>
  <si>
    <t>kopák hrubý (1t=1,3m2) pískovec</t>
  </si>
  <si>
    <t>-200949108</t>
  </si>
  <si>
    <t>59</t>
  </si>
  <si>
    <t>985232112</t>
  </si>
  <si>
    <t>Hloubkové spárování zdiva aktivovanou maltou spára hl do 80 mm dl do 12 m/m2</t>
  </si>
  <si>
    <t>-1248587728</t>
  </si>
  <si>
    <t xml:space="preserve">Poznámka k položce:_x000D_
Hloubkové spárovámí,spárovací malta bude včetně přísady pro zvýšení přilnavosti. 20% plochy zdiva_x000D_
</t>
  </si>
  <si>
    <t>60</t>
  </si>
  <si>
    <t>985233122</t>
  </si>
  <si>
    <t>Úprava spár po spárování zdiva zdrsněním spára dl do 12 m/m2</t>
  </si>
  <si>
    <t>1550092201</t>
  </si>
  <si>
    <t>61</t>
  </si>
  <si>
    <t>985331115</t>
  </si>
  <si>
    <t>Dodatečné vlepování betonářské výztuže D 16 mm do cementové aktivované malty včetně vyvrtání otvoru</t>
  </si>
  <si>
    <t>-967487701</t>
  </si>
  <si>
    <t>"kotvení říms"    57,2</t>
  </si>
  <si>
    <t>"kotvení křídel - prodloužení"    20*0,7</t>
  </si>
  <si>
    <t>62</t>
  </si>
  <si>
    <t>13021015</t>
  </si>
  <si>
    <t>tyč ocelová žebírková jakost BSt 500S (10 505) výztuž do betonu D 16mm</t>
  </si>
  <si>
    <t>312616882</t>
  </si>
  <si>
    <t>Poznámka k položce:_x000D_
1,58 kg/m</t>
  </si>
  <si>
    <t>(1,7*52)*0,00158</t>
  </si>
  <si>
    <t>(1,3*20)*0,00158</t>
  </si>
  <si>
    <t>63</t>
  </si>
  <si>
    <t>985441122</t>
  </si>
  <si>
    <t>Přídavná šroubovitá nerezová výztuž 2 táhla D 6 mm v drážce v cihelném zdivu hl do 70 mm</t>
  </si>
  <si>
    <t>597115160</t>
  </si>
  <si>
    <t>64</t>
  </si>
  <si>
    <t>985622312</t>
  </si>
  <si>
    <t>Spínání objektů - vložení a dodání táhla ze závitových tyčí D do 28 mm</t>
  </si>
  <si>
    <t>-1919728067</t>
  </si>
  <si>
    <t>"sepnutí říms"    14,5*7</t>
  </si>
  <si>
    <t>997</t>
  </si>
  <si>
    <t>Přesun sutě</t>
  </si>
  <si>
    <t>65</t>
  </si>
  <si>
    <t>997211611</t>
  </si>
  <si>
    <t>Nakládání suti na dopravní prostředky pro vodorovnou dopravu</t>
  </si>
  <si>
    <t>-1312424732</t>
  </si>
  <si>
    <t xml:space="preserve">Poznámka k položce:_x000D_
vybourané zdivo_x000D_
</t>
  </si>
  <si>
    <t>66</t>
  </si>
  <si>
    <t>997211511</t>
  </si>
  <si>
    <t>Vodorovná doprava suti po suchu na vzdálenost do 1 km</t>
  </si>
  <si>
    <t>1670276834</t>
  </si>
  <si>
    <t>67</t>
  </si>
  <si>
    <t>997211519</t>
  </si>
  <si>
    <t>Příplatek ZKD 1 km u vodorovné dopravy suti</t>
  </si>
  <si>
    <t>-346238116</t>
  </si>
  <si>
    <t>Poznámka k položce:_x000D_
předpokládaná skládka Buštěhrad 15,0 km</t>
  </si>
  <si>
    <t>20,4*14 'Přepočtené koeficientem množství</t>
  </si>
  <si>
    <t>68</t>
  </si>
  <si>
    <t>997013601</t>
  </si>
  <si>
    <t>Poplatek za uložení na skládce (skládkovné) stavebního odpadu betonového kód odpadu 17 01 01</t>
  </si>
  <si>
    <t>-1418827805</t>
  </si>
  <si>
    <t>998</t>
  </si>
  <si>
    <t>Přesun hmot</t>
  </si>
  <si>
    <t>69</t>
  </si>
  <si>
    <t>998212111</t>
  </si>
  <si>
    <t>Přesun hmot pro mosty zděné, monolitické betonové nebo ocelové v do 20 m</t>
  </si>
  <si>
    <t>615886547</t>
  </si>
  <si>
    <t>PSV</t>
  </si>
  <si>
    <t>Práce a dodávky PSV</t>
  </si>
  <si>
    <t>711</t>
  </si>
  <si>
    <t>Izolace proti vodě, vlhkosti a plynům</t>
  </si>
  <si>
    <t>70</t>
  </si>
  <si>
    <t>711112001</t>
  </si>
  <si>
    <t>Provedení izolace proti zemní vlhkosti svislé za studena nátěrem penetračním</t>
  </si>
  <si>
    <t>1940622131</t>
  </si>
  <si>
    <t>"zasypané části říms"     (1,28*9,9*2)+(0,7*0,71*4)</t>
  </si>
  <si>
    <t>71</t>
  </si>
  <si>
    <t>11163150</t>
  </si>
  <si>
    <t>lak penetrační asfaltový</t>
  </si>
  <si>
    <t>-73974597</t>
  </si>
  <si>
    <t>27,332*0,00034 'Přepočtené koeficientem množství</t>
  </si>
  <si>
    <t>72</t>
  </si>
  <si>
    <t>711112002</t>
  </si>
  <si>
    <t>Provedení izolace proti zemní vlhkosti svislé za studena lakem asfaltovým</t>
  </si>
  <si>
    <t>740842266</t>
  </si>
  <si>
    <t>27,332*2</t>
  </si>
  <si>
    <t>73</t>
  </si>
  <si>
    <t>11163152</t>
  </si>
  <si>
    <t>lak hydroizolační asfaltový</t>
  </si>
  <si>
    <t>-232423960</t>
  </si>
  <si>
    <t>54,664*0,00041 'Přepočtené koeficientem množství</t>
  </si>
  <si>
    <t>Práce a dodávky M</t>
  </si>
  <si>
    <t>46-M</t>
  </si>
  <si>
    <t>Zemní práce při extr.mont.pracích</t>
  </si>
  <si>
    <t>74</t>
  </si>
  <si>
    <t>460001030.R</t>
  </si>
  <si>
    <t>Vytyčení trati kabelového vedení podzemního v terénu volném podél trati</t>
  </si>
  <si>
    <t>soub</t>
  </si>
  <si>
    <t>652108252</t>
  </si>
  <si>
    <t>20-17a-2 - Oprava mostu v km 49,461 trati Podlešín - Obrnice _ VRN a DSPS</t>
  </si>
  <si>
    <t xml:space="preserve">20-17a-2/01 - Oprava mostu v km 49,461 trati Podlešín - Obrnice _ VRN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</si>
  <si>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</si>
  <si>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</si>
  <si>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</si>
  <si>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</si>
  <si>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</si>
  <si>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</si>
  <si>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</si>
  <si>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</si>
  <si>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</si>
  <si>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</si>
  <si>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</si>
  <si>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</si>
  <si>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</si>
  <si>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</si>
  <si>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</si>
  <si>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-1911783023</t>
  </si>
  <si>
    <t>VRN3</t>
  </si>
  <si>
    <t>Zařízení staveniště</t>
  </si>
  <si>
    <t>030001000</t>
  </si>
  <si>
    <t>1483546911</t>
  </si>
  <si>
    <t>Poznámka k položce:_x000D_
včetně pronájmů pozemků</t>
  </si>
  <si>
    <t>034002000</t>
  </si>
  <si>
    <t>Zabezpečení staveniště</t>
  </si>
  <si>
    <t>809322056</t>
  </si>
  <si>
    <t>Poznámka k položce:_x000D_
střežení pracoviště mimo pracovní dobu</t>
  </si>
  <si>
    <t>039002000</t>
  </si>
  <si>
    <t>Zrušení zařízení staveniště</t>
  </si>
  <si>
    <t>188823460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</si>
  <si>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</si>
  <si>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</si>
  <si>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</si>
  <si>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</si>
  <si>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</si>
  <si>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-503508447</t>
  </si>
  <si>
    <t>Poznámka k položce:_x000D_
rozbory odpadů</t>
  </si>
  <si>
    <t>VRN6</t>
  </si>
  <si>
    <t>Územní vlivy</t>
  </si>
  <si>
    <t>062002000</t>
  </si>
  <si>
    <t>Ztížené dopravní podmínky</t>
  </si>
  <si>
    <t>-427702366</t>
  </si>
  <si>
    <t>065002000</t>
  </si>
  <si>
    <t>Mimostaveništní doprava materiálů</t>
  </si>
  <si>
    <t>-1616671293</t>
  </si>
  <si>
    <t>Poznámka k položce:_x000D_
přepravy, které nejsou zakalkulovány v rozpočtu</t>
  </si>
  <si>
    <t>VRN7</t>
  </si>
  <si>
    <t>Provozní vlivy</t>
  </si>
  <si>
    <t>079002000</t>
  </si>
  <si>
    <t>Ostatní provozní vlivy</t>
  </si>
  <si>
    <t>2095139942</t>
  </si>
  <si>
    <t>VRN8</t>
  </si>
  <si>
    <t>Přesun stavebních kapacit</t>
  </si>
  <si>
    <t>081002000</t>
  </si>
  <si>
    <t>Doprava zaměstnanců</t>
  </si>
  <si>
    <t>1402412445</t>
  </si>
  <si>
    <t>Poznámka k položce:_x000D_
včetně nodcležného</t>
  </si>
  <si>
    <t>20-17a-2/02 - Oprava mostu v km 49,461 trati Podlešín - Obrnice _ DSPS</t>
  </si>
  <si>
    <t>013254000</t>
  </si>
  <si>
    <t>Dokumentace skutečného provedení stavby</t>
  </si>
  <si>
    <t>472797012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</si>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</sst>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1"/>
      <c r="AQ5" s="21"/>
      <c r="AR5" s="19"/>
      <c r="BE5" s="27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1"/>
      <c r="AQ6" s="21"/>
      <c r="AR6" s="19"/>
      <c r="BE6" s="27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77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77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77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7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7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7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77"/>
      <c r="BS13" s="16" t="s">
        <v>6</v>
      </c>
    </row>
    <row r="14" spans="1:74">
      <c r="B14" s="20"/>
      <c r="C14" s="21"/>
      <c r="D14" s="21"/>
      <c r="E14" s="282" t="s">
        <v>36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7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7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7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77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7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7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77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7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7"/>
    </row>
    <row r="23" spans="1:71" s="1" customFormat="1" ht="16.5" customHeight="1">
      <c r="B23" s="20"/>
      <c r="C23" s="21"/>
      <c r="D23" s="21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1"/>
      <c r="AP23" s="21"/>
      <c r="AQ23" s="21"/>
      <c r="AR23" s="19"/>
      <c r="BE23" s="27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7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77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5">
        <f>ROUND(AG94,2)</f>
        <v>0</v>
      </c>
      <c r="AL26" s="286"/>
      <c r="AM26" s="286"/>
      <c r="AN26" s="286"/>
      <c r="AO26" s="286"/>
      <c r="AP26" s="36"/>
      <c r="AQ26" s="36"/>
      <c r="AR26" s="39"/>
      <c r="BE26" s="27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7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7" t="s">
        <v>46</v>
      </c>
      <c r="M28" s="287"/>
      <c r="N28" s="287"/>
      <c r="O28" s="287"/>
      <c r="P28" s="287"/>
      <c r="Q28" s="36"/>
      <c r="R28" s="36"/>
      <c r="S28" s="36"/>
      <c r="T28" s="36"/>
      <c r="U28" s="36"/>
      <c r="V28" s="36"/>
      <c r="W28" s="287" t="s">
        <v>47</v>
      </c>
      <c r="X28" s="287"/>
      <c r="Y28" s="287"/>
      <c r="Z28" s="287"/>
      <c r="AA28" s="287"/>
      <c r="AB28" s="287"/>
      <c r="AC28" s="287"/>
      <c r="AD28" s="287"/>
      <c r="AE28" s="287"/>
      <c r="AF28" s="36"/>
      <c r="AG28" s="36"/>
      <c r="AH28" s="36"/>
      <c r="AI28" s="36"/>
      <c r="AJ28" s="36"/>
      <c r="AK28" s="287" t="s">
        <v>48</v>
      </c>
      <c r="AL28" s="287"/>
      <c r="AM28" s="287"/>
      <c r="AN28" s="287"/>
      <c r="AO28" s="287"/>
      <c r="AP28" s="36"/>
      <c r="AQ28" s="36"/>
      <c r="AR28" s="39"/>
      <c r="BE28" s="277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90">
        <v>0.21</v>
      </c>
      <c r="M29" s="289"/>
      <c r="N29" s="289"/>
      <c r="O29" s="289"/>
      <c r="P29" s="289"/>
      <c r="Q29" s="41"/>
      <c r="R29" s="41"/>
      <c r="S29" s="41"/>
      <c r="T29" s="41"/>
      <c r="U29" s="41"/>
      <c r="V29" s="41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1"/>
      <c r="AG29" s="41"/>
      <c r="AH29" s="41"/>
      <c r="AI29" s="41"/>
      <c r="AJ29" s="41"/>
      <c r="AK29" s="288">
        <f>ROUND(AV94, 2)</f>
        <v>0</v>
      </c>
      <c r="AL29" s="289"/>
      <c r="AM29" s="289"/>
      <c r="AN29" s="289"/>
      <c r="AO29" s="289"/>
      <c r="AP29" s="41"/>
      <c r="AQ29" s="41"/>
      <c r="AR29" s="42"/>
      <c r="BE29" s="278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90">
        <v>0.15</v>
      </c>
      <c r="M30" s="289"/>
      <c r="N30" s="289"/>
      <c r="O30" s="289"/>
      <c r="P30" s="289"/>
      <c r="Q30" s="41"/>
      <c r="R30" s="41"/>
      <c r="S30" s="41"/>
      <c r="T30" s="41"/>
      <c r="U30" s="41"/>
      <c r="V30" s="41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1"/>
      <c r="AG30" s="41"/>
      <c r="AH30" s="41"/>
      <c r="AI30" s="41"/>
      <c r="AJ30" s="41"/>
      <c r="AK30" s="288">
        <f>ROUND(AW94, 2)</f>
        <v>0</v>
      </c>
      <c r="AL30" s="289"/>
      <c r="AM30" s="289"/>
      <c r="AN30" s="289"/>
      <c r="AO30" s="289"/>
      <c r="AP30" s="41"/>
      <c r="AQ30" s="41"/>
      <c r="AR30" s="42"/>
      <c r="BE30" s="278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90">
        <v>0.21</v>
      </c>
      <c r="M31" s="289"/>
      <c r="N31" s="289"/>
      <c r="O31" s="289"/>
      <c r="P31" s="289"/>
      <c r="Q31" s="41"/>
      <c r="R31" s="41"/>
      <c r="S31" s="41"/>
      <c r="T31" s="41"/>
      <c r="U31" s="41"/>
      <c r="V31" s="41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1"/>
      <c r="AG31" s="41"/>
      <c r="AH31" s="41"/>
      <c r="AI31" s="41"/>
      <c r="AJ31" s="41"/>
      <c r="AK31" s="288">
        <v>0</v>
      </c>
      <c r="AL31" s="289"/>
      <c r="AM31" s="289"/>
      <c r="AN31" s="289"/>
      <c r="AO31" s="289"/>
      <c r="AP31" s="41"/>
      <c r="AQ31" s="41"/>
      <c r="AR31" s="42"/>
      <c r="BE31" s="278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90">
        <v>0.15</v>
      </c>
      <c r="M32" s="289"/>
      <c r="N32" s="289"/>
      <c r="O32" s="289"/>
      <c r="P32" s="289"/>
      <c r="Q32" s="41"/>
      <c r="R32" s="41"/>
      <c r="S32" s="41"/>
      <c r="T32" s="41"/>
      <c r="U32" s="41"/>
      <c r="V32" s="41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1"/>
      <c r="AG32" s="41"/>
      <c r="AH32" s="41"/>
      <c r="AI32" s="41"/>
      <c r="AJ32" s="41"/>
      <c r="AK32" s="288">
        <v>0</v>
      </c>
      <c r="AL32" s="289"/>
      <c r="AM32" s="289"/>
      <c r="AN32" s="289"/>
      <c r="AO32" s="289"/>
      <c r="AP32" s="41"/>
      <c r="AQ32" s="41"/>
      <c r="AR32" s="42"/>
      <c r="BE32" s="278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90">
        <v>0</v>
      </c>
      <c r="M33" s="289"/>
      <c r="N33" s="289"/>
      <c r="O33" s="289"/>
      <c r="P33" s="289"/>
      <c r="Q33" s="41"/>
      <c r="R33" s="41"/>
      <c r="S33" s="41"/>
      <c r="T33" s="41"/>
      <c r="U33" s="41"/>
      <c r="V33" s="41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1"/>
      <c r="AG33" s="41"/>
      <c r="AH33" s="41"/>
      <c r="AI33" s="41"/>
      <c r="AJ33" s="41"/>
      <c r="AK33" s="288">
        <v>0</v>
      </c>
      <c r="AL33" s="289"/>
      <c r="AM33" s="289"/>
      <c r="AN33" s="289"/>
      <c r="AO33" s="289"/>
      <c r="AP33" s="41"/>
      <c r="AQ33" s="41"/>
      <c r="AR33" s="42"/>
      <c r="BE33" s="27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7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94" t="s">
        <v>57</v>
      </c>
      <c r="Y35" s="292"/>
      <c r="Z35" s="292"/>
      <c r="AA35" s="292"/>
      <c r="AB35" s="292"/>
      <c r="AC35" s="45"/>
      <c r="AD35" s="45"/>
      <c r="AE35" s="45"/>
      <c r="AF35" s="45"/>
      <c r="AG35" s="45"/>
      <c r="AH35" s="45"/>
      <c r="AI35" s="45"/>
      <c r="AJ35" s="45"/>
      <c r="AK35" s="291">
        <f>SUM(AK26:AK33)</f>
        <v>0</v>
      </c>
      <c r="AL35" s="292"/>
      <c r="AM35" s="292"/>
      <c r="AN35" s="292"/>
      <c r="AO35" s="29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20-17a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1" t="str">
        <f>K6</f>
        <v>Oprava mostu v km 49,461 trati Podlešín - Obrnice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V zahrádkách nad Podlešínem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53" t="str">
        <f>IF(AN8= "","",AN8)</f>
        <v>23. 2. 2021</v>
      </c>
      <c r="AN87" s="25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254" t="str">
        <f>IF(E17="","",E17)</f>
        <v>TOP CON SERVIS s.r.o.</v>
      </c>
      <c r="AN89" s="255"/>
      <c r="AO89" s="255"/>
      <c r="AP89" s="255"/>
      <c r="AQ89" s="36"/>
      <c r="AR89" s="39"/>
      <c r="AS89" s="256" t="s">
        <v>65</v>
      </c>
      <c r="AT89" s="25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254" t="str">
        <f>IF(E20="","",E20)</f>
        <v xml:space="preserve"> </v>
      </c>
      <c r="AN90" s="255"/>
      <c r="AO90" s="255"/>
      <c r="AP90" s="255"/>
      <c r="AQ90" s="36"/>
      <c r="AR90" s="39"/>
      <c r="AS90" s="258"/>
      <c r="AT90" s="25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0"/>
      <c r="AT91" s="26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2" t="s">
        <v>66</v>
      </c>
      <c r="D92" s="263"/>
      <c r="E92" s="263"/>
      <c r="F92" s="263"/>
      <c r="G92" s="263"/>
      <c r="H92" s="73"/>
      <c r="I92" s="265" t="s">
        <v>67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4" t="s">
        <v>68</v>
      </c>
      <c r="AH92" s="263"/>
      <c r="AI92" s="263"/>
      <c r="AJ92" s="263"/>
      <c r="AK92" s="263"/>
      <c r="AL92" s="263"/>
      <c r="AM92" s="263"/>
      <c r="AN92" s="265" t="s">
        <v>69</v>
      </c>
      <c r="AO92" s="263"/>
      <c r="AP92" s="266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4">
        <f>ROUND(AG95+AG97,2)</f>
        <v>0</v>
      </c>
      <c r="AH94" s="274"/>
      <c r="AI94" s="274"/>
      <c r="AJ94" s="274"/>
      <c r="AK94" s="274"/>
      <c r="AL94" s="274"/>
      <c r="AM94" s="274"/>
      <c r="AN94" s="275">
        <f t="shared" ref="AN94:AN99" si="0">SUM(AG94,AT94)</f>
        <v>0</v>
      </c>
      <c r="AO94" s="275"/>
      <c r="AP94" s="275"/>
      <c r="AQ94" s="85" t="s">
        <v>1</v>
      </c>
      <c r="AR94" s="86"/>
      <c r="AS94" s="87">
        <f>ROUND(AS95+AS97,2)</f>
        <v>0</v>
      </c>
      <c r="AT94" s="88">
        <f t="shared" ref="AT94:AT99" si="1">ROUND(SUM(AV94:AW94),2)</f>
        <v>0</v>
      </c>
      <c r="AU94" s="89">
        <f>ROUND(AU95+AU97,5)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ROUND(AZ95+AZ97,2)</f>
        <v>0</v>
      </c>
      <c r="BA94" s="88">
        <f>ROUND(BA95+BA97,2)</f>
        <v>0</v>
      </c>
      <c r="BB94" s="88">
        <f>ROUND(BB95+BB97,2)</f>
        <v>0</v>
      </c>
      <c r="BC94" s="88">
        <f>ROUND(BC95+BC97,2)</f>
        <v>0</v>
      </c>
      <c r="BD94" s="90">
        <f>ROUND(BD95+BD97,2)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69" t="s">
        <v>89</v>
      </c>
      <c r="E95" s="269"/>
      <c r="F95" s="269"/>
      <c r="G95" s="269"/>
      <c r="H95" s="269"/>
      <c r="I95" s="95"/>
      <c r="J95" s="269" t="s">
        <v>90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70">
        <f>ROUND(AG96,2)</f>
        <v>0</v>
      </c>
      <c r="AH95" s="268"/>
      <c r="AI95" s="268"/>
      <c r="AJ95" s="268"/>
      <c r="AK95" s="268"/>
      <c r="AL95" s="268"/>
      <c r="AM95" s="268"/>
      <c r="AN95" s="267">
        <f t="shared" si="0"/>
        <v>0</v>
      </c>
      <c r="AO95" s="268"/>
      <c r="AP95" s="268"/>
      <c r="AQ95" s="96" t="s">
        <v>91</v>
      </c>
      <c r="AR95" s="97"/>
      <c r="AS95" s="98">
        <f>ROUND(AS96,2)</f>
        <v>0</v>
      </c>
      <c r="AT95" s="99">
        <f t="shared" si="1"/>
        <v>0</v>
      </c>
      <c r="AU95" s="100">
        <f>ROUND(AU96,5)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ROUND(AZ96,2)</f>
        <v>0</v>
      </c>
      <c r="BA95" s="99">
        <f>ROUND(BA96,2)</f>
        <v>0</v>
      </c>
      <c r="BB95" s="99">
        <f>ROUND(BB96,2)</f>
        <v>0</v>
      </c>
      <c r="BC95" s="99">
        <f>ROUND(BC96,2)</f>
        <v>0</v>
      </c>
      <c r="BD95" s="101">
        <f>ROUND(BD96,2)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71" t="s">
        <v>96</v>
      </c>
      <c r="F96" s="271"/>
      <c r="G96" s="271"/>
      <c r="H96" s="271"/>
      <c r="I96" s="271"/>
      <c r="J96" s="104"/>
      <c r="K96" s="271" t="s">
        <v>90</v>
      </c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2">
        <f>'20-17a-1-01 - Oprava most...'!J32</f>
        <v>0</v>
      </c>
      <c r="AH96" s="273"/>
      <c r="AI96" s="273"/>
      <c r="AJ96" s="273"/>
      <c r="AK96" s="273"/>
      <c r="AL96" s="273"/>
      <c r="AM96" s="273"/>
      <c r="AN96" s="272">
        <f t="shared" si="0"/>
        <v>0</v>
      </c>
      <c r="AO96" s="273"/>
      <c r="AP96" s="273"/>
      <c r="AQ96" s="105" t="s">
        <v>97</v>
      </c>
      <c r="AR96" s="60"/>
      <c r="AS96" s="106">
        <v>0</v>
      </c>
      <c r="AT96" s="107">
        <f t="shared" si="1"/>
        <v>0</v>
      </c>
      <c r="AU96" s="108">
        <f>'20-17a-1-01 - Oprava most...'!P132</f>
        <v>0</v>
      </c>
      <c r="AV96" s="107">
        <f>'20-17a-1-01 - Oprava most...'!J35</f>
        <v>0</v>
      </c>
      <c r="AW96" s="107">
        <f>'20-17a-1-01 - Oprava most...'!J36</f>
        <v>0</v>
      </c>
      <c r="AX96" s="107">
        <f>'20-17a-1-01 - Oprava most...'!J37</f>
        <v>0</v>
      </c>
      <c r="AY96" s="107">
        <f>'20-17a-1-01 - Oprava most...'!J38</f>
        <v>0</v>
      </c>
      <c r="AZ96" s="107">
        <f>'20-17a-1-01 - Oprava most...'!F35</f>
        <v>0</v>
      </c>
      <c r="BA96" s="107">
        <f>'20-17a-1-01 - Oprava most...'!F36</f>
        <v>0</v>
      </c>
      <c r="BB96" s="107">
        <f>'20-17a-1-01 - Oprava most...'!F37</f>
        <v>0</v>
      </c>
      <c r="BC96" s="107">
        <f>'20-17a-1-01 - Oprava most...'!F38</f>
        <v>0</v>
      </c>
      <c r="BD96" s="109">
        <f>'20-17a-1-01 - Oprava most...'!F39</f>
        <v>0</v>
      </c>
      <c r="BT96" s="110" t="s">
        <v>94</v>
      </c>
      <c r="BV96" s="110" t="s">
        <v>87</v>
      </c>
      <c r="BW96" s="110" t="s">
        <v>98</v>
      </c>
      <c r="BX96" s="110" t="s">
        <v>93</v>
      </c>
      <c r="CL96" s="110" t="s">
        <v>19</v>
      </c>
    </row>
    <row r="97" spans="1:91" s="7" customFormat="1" ht="24.75" customHeight="1">
      <c r="B97" s="93"/>
      <c r="C97" s="94"/>
      <c r="D97" s="269" t="s">
        <v>99</v>
      </c>
      <c r="E97" s="269"/>
      <c r="F97" s="269"/>
      <c r="G97" s="269"/>
      <c r="H97" s="269"/>
      <c r="I97" s="95"/>
      <c r="J97" s="269" t="s">
        <v>100</v>
      </c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70">
        <f>ROUND(SUM(AG98:AG99),2)</f>
        <v>0</v>
      </c>
      <c r="AH97" s="268"/>
      <c r="AI97" s="268"/>
      <c r="AJ97" s="268"/>
      <c r="AK97" s="268"/>
      <c r="AL97" s="268"/>
      <c r="AM97" s="268"/>
      <c r="AN97" s="267">
        <f t="shared" si="0"/>
        <v>0</v>
      </c>
      <c r="AO97" s="268"/>
      <c r="AP97" s="268"/>
      <c r="AQ97" s="96" t="s">
        <v>101</v>
      </c>
      <c r="AR97" s="97"/>
      <c r="AS97" s="98">
        <f>ROUND(SUM(AS98:AS99),2)</f>
        <v>0</v>
      </c>
      <c r="AT97" s="99">
        <f t="shared" si="1"/>
        <v>0</v>
      </c>
      <c r="AU97" s="100">
        <f>ROUND(SUM(AU98:AU99),5)</f>
        <v>0</v>
      </c>
      <c r="AV97" s="99">
        <f>ROUND(AZ97*L29,2)</f>
        <v>0</v>
      </c>
      <c r="AW97" s="99">
        <f>ROUND(BA97*L30,2)</f>
        <v>0</v>
      </c>
      <c r="AX97" s="99">
        <f>ROUND(BB97*L29,2)</f>
        <v>0</v>
      </c>
      <c r="AY97" s="99">
        <f>ROUND(BC97*L30,2)</f>
        <v>0</v>
      </c>
      <c r="AZ97" s="99">
        <f>ROUND(SUM(AZ98:AZ99),2)</f>
        <v>0</v>
      </c>
      <c r="BA97" s="99">
        <f>ROUND(SUM(BA98:BA99),2)</f>
        <v>0</v>
      </c>
      <c r="BB97" s="99">
        <f>ROUND(SUM(BB98:BB99),2)</f>
        <v>0</v>
      </c>
      <c r="BC97" s="99">
        <f>ROUND(SUM(BC98:BC99),2)</f>
        <v>0</v>
      </c>
      <c r="BD97" s="101">
        <f>ROUND(SUM(BD98:BD99),2)</f>
        <v>0</v>
      </c>
      <c r="BS97" s="102" t="s">
        <v>84</v>
      </c>
      <c r="BT97" s="102" t="s">
        <v>92</v>
      </c>
      <c r="BU97" s="102" t="s">
        <v>86</v>
      </c>
      <c r="BV97" s="102" t="s">
        <v>87</v>
      </c>
      <c r="BW97" s="102" t="s">
        <v>102</v>
      </c>
      <c r="BX97" s="102" t="s">
        <v>5</v>
      </c>
      <c r="CL97" s="102" t="s">
        <v>19</v>
      </c>
      <c r="CM97" s="102" t="s">
        <v>94</v>
      </c>
    </row>
    <row r="98" spans="1:91" s="4" customFormat="1" ht="23.25" customHeight="1">
      <c r="A98" s="103" t="s">
        <v>95</v>
      </c>
      <c r="B98" s="58"/>
      <c r="C98" s="104"/>
      <c r="D98" s="104"/>
      <c r="E98" s="271" t="s">
        <v>103</v>
      </c>
      <c r="F98" s="271"/>
      <c r="G98" s="271"/>
      <c r="H98" s="271"/>
      <c r="I98" s="271"/>
      <c r="J98" s="104"/>
      <c r="K98" s="271" t="s">
        <v>104</v>
      </c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72">
        <f>'20-17a-2-01 - Oprava most...'!J32</f>
        <v>0</v>
      </c>
      <c r="AH98" s="273"/>
      <c r="AI98" s="273"/>
      <c r="AJ98" s="273"/>
      <c r="AK98" s="273"/>
      <c r="AL98" s="273"/>
      <c r="AM98" s="273"/>
      <c r="AN98" s="272">
        <f t="shared" si="0"/>
        <v>0</v>
      </c>
      <c r="AO98" s="273"/>
      <c r="AP98" s="273"/>
      <c r="AQ98" s="105" t="s">
        <v>97</v>
      </c>
      <c r="AR98" s="60"/>
      <c r="AS98" s="106">
        <v>0</v>
      </c>
      <c r="AT98" s="107">
        <f t="shared" si="1"/>
        <v>0</v>
      </c>
      <c r="AU98" s="108">
        <f>'20-17a-2-01 - Oprava most...'!P126</f>
        <v>0</v>
      </c>
      <c r="AV98" s="107">
        <f>'20-17a-2-01 - Oprava most...'!J35</f>
        <v>0</v>
      </c>
      <c r="AW98" s="107">
        <f>'20-17a-2-01 - Oprava most...'!J36</f>
        <v>0</v>
      </c>
      <c r="AX98" s="107">
        <f>'20-17a-2-01 - Oprava most...'!J37</f>
        <v>0</v>
      </c>
      <c r="AY98" s="107">
        <f>'20-17a-2-01 - Oprava most...'!J38</f>
        <v>0</v>
      </c>
      <c r="AZ98" s="107">
        <f>'20-17a-2-01 - Oprava most...'!F35</f>
        <v>0</v>
      </c>
      <c r="BA98" s="107">
        <f>'20-17a-2-01 - Oprava most...'!F36</f>
        <v>0</v>
      </c>
      <c r="BB98" s="107">
        <f>'20-17a-2-01 - Oprava most...'!F37</f>
        <v>0</v>
      </c>
      <c r="BC98" s="107">
        <f>'20-17a-2-01 - Oprava most...'!F38</f>
        <v>0</v>
      </c>
      <c r="BD98" s="109">
        <f>'20-17a-2-01 - Oprava most...'!F39</f>
        <v>0</v>
      </c>
      <c r="BT98" s="110" t="s">
        <v>94</v>
      </c>
      <c r="BV98" s="110" t="s">
        <v>87</v>
      </c>
      <c r="BW98" s="110" t="s">
        <v>105</v>
      </c>
      <c r="BX98" s="110" t="s">
        <v>102</v>
      </c>
      <c r="CL98" s="110" t="s">
        <v>19</v>
      </c>
    </row>
    <row r="99" spans="1:91" s="4" customFormat="1" ht="23.25" customHeight="1">
      <c r="A99" s="103" t="s">
        <v>95</v>
      </c>
      <c r="B99" s="58"/>
      <c r="C99" s="104"/>
      <c r="D99" s="104"/>
      <c r="E99" s="271" t="s">
        <v>106</v>
      </c>
      <c r="F99" s="271"/>
      <c r="G99" s="271"/>
      <c r="H99" s="271"/>
      <c r="I99" s="271"/>
      <c r="J99" s="104"/>
      <c r="K99" s="271" t="s">
        <v>107</v>
      </c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72">
        <f>'20-17a-2-02 - Oprava most...'!J32</f>
        <v>0</v>
      </c>
      <c r="AH99" s="273"/>
      <c r="AI99" s="273"/>
      <c r="AJ99" s="273"/>
      <c r="AK99" s="273"/>
      <c r="AL99" s="273"/>
      <c r="AM99" s="273"/>
      <c r="AN99" s="272">
        <f t="shared" si="0"/>
        <v>0</v>
      </c>
      <c r="AO99" s="273"/>
      <c r="AP99" s="273"/>
      <c r="AQ99" s="105" t="s">
        <v>97</v>
      </c>
      <c r="AR99" s="60"/>
      <c r="AS99" s="111">
        <v>0</v>
      </c>
      <c r="AT99" s="112">
        <f t="shared" si="1"/>
        <v>0</v>
      </c>
      <c r="AU99" s="113">
        <f>'20-17a-2-02 - Oprava most...'!P121</f>
        <v>0</v>
      </c>
      <c r="AV99" s="112">
        <f>'20-17a-2-02 - Oprava most...'!J35</f>
        <v>0</v>
      </c>
      <c r="AW99" s="112">
        <f>'20-17a-2-02 - Oprava most...'!J36</f>
        <v>0</v>
      </c>
      <c r="AX99" s="112">
        <f>'20-17a-2-02 - Oprava most...'!J37</f>
        <v>0</v>
      </c>
      <c r="AY99" s="112">
        <f>'20-17a-2-02 - Oprava most...'!J38</f>
        <v>0</v>
      </c>
      <c r="AZ99" s="112">
        <f>'20-17a-2-02 - Oprava most...'!F35</f>
        <v>0</v>
      </c>
      <c r="BA99" s="112">
        <f>'20-17a-2-02 - Oprava most...'!F36</f>
        <v>0</v>
      </c>
      <c r="BB99" s="112">
        <f>'20-17a-2-02 - Oprava most...'!F37</f>
        <v>0</v>
      </c>
      <c r="BC99" s="112">
        <f>'20-17a-2-02 - Oprava most...'!F38</f>
        <v>0</v>
      </c>
      <c r="BD99" s="114">
        <f>'20-17a-2-02 - Oprava most...'!F39</f>
        <v>0</v>
      </c>
      <c r="BT99" s="110" t="s">
        <v>94</v>
      </c>
      <c r="BV99" s="110" t="s">
        <v>87</v>
      </c>
      <c r="BW99" s="110" t="s">
        <v>108</v>
      </c>
      <c r="BX99" s="110" t="s">
        <v>102</v>
      </c>
      <c r="CL99" s="110" t="s">
        <v>19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nK8OQnjsHF51pdDiKn/pww7Dfg3rJCSGgwjy4Uq/WWWKkDfG+3QqfUvfJRkkDhTa7IU7QPKqIlpV3Jbwof8N2w==" saltValue="1RR1/Zwloi/lYweChdM+hJ9XyROF+NV2hILCWViFXshXTGI9bDkmgP3fO38uukh7l0O8ygKrRDFqH22iq+Ulmw==" spinCount="100000" sheet="1" objects="1" scenarios="1" formatColumns="0" formatRows="0"/>
  <mergeCells count="5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20-17a-1-01 - Oprava most...'!C2" display="/"/>
    <hyperlink ref="A98" location="'20-17a-2-01 - Oprava most...'!C2" display="/"/>
    <hyperlink ref="A99" location="'20-17a-2-02 - Oprava mo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109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6" t="str">
        <f>'Rekapitulace zakázky'!K6</f>
        <v>Oprava mostu v km 49,461 trati Podlešín - Obrnice</v>
      </c>
      <c r="F7" s="297"/>
      <c r="G7" s="297"/>
      <c r="H7" s="297"/>
      <c r="L7" s="19"/>
    </row>
    <row r="8" spans="1:46" s="1" customFormat="1" ht="12" customHeight="1">
      <c r="B8" s="19"/>
      <c r="D8" s="119" t="s">
        <v>110</v>
      </c>
      <c r="L8" s="19"/>
    </row>
    <row r="9" spans="1:46" s="2" customFormat="1" ht="23.25" customHeight="1">
      <c r="A9" s="34"/>
      <c r="B9" s="39"/>
      <c r="C9" s="34"/>
      <c r="D9" s="34"/>
      <c r="E9" s="296" t="s">
        <v>111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299" t="s">
        <v>113</v>
      </c>
      <c r="F11" s="298"/>
      <c r="G11" s="298"/>
      <c r="H11" s="29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23. 2. 2021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0" t="str">
        <f>'Rekapitulace zakázky'!E14</f>
        <v>Vyplň údaj</v>
      </c>
      <c r="F20" s="301"/>
      <c r="G20" s="301"/>
      <c r="H20" s="301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2" t="s">
        <v>1</v>
      </c>
      <c r="F29" s="302"/>
      <c r="G29" s="302"/>
      <c r="H29" s="30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ROUND((SUM(BE132:BE282)),  2)</f>
        <v>0</v>
      </c>
      <c r="G35" s="34"/>
      <c r="H35" s="34"/>
      <c r="I35" s="132">
        <v>0.21</v>
      </c>
      <c r="J35" s="131">
        <f>ROUND(((SUM(BE132:BE282))*I35),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ROUND((SUM(BF132:BF282)),  2)</f>
        <v>0</v>
      </c>
      <c r="G36" s="34"/>
      <c r="H36" s="34"/>
      <c r="I36" s="132">
        <v>0.15</v>
      </c>
      <c r="J36" s="131">
        <f>ROUND(((SUM(BF132:BF282))*I36),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ROUND((SUM(BG132:BG282)),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ROUND((SUM(BH132:BH282)),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ROUND((SUM(BI132:BI282)),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114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3" t="str">
        <f>E7</f>
        <v>Oprava mostu v km 49,461 trati Podlešín - Obrnice</v>
      </c>
      <c r="F84" s="304"/>
      <c r="G84" s="304"/>
      <c r="H84" s="304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110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3" t="s">
        <v>111</v>
      </c>
      <c r="F86" s="305"/>
      <c r="G86" s="305"/>
      <c r="H86" s="305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112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1" t="str">
        <f>E11</f>
        <v>20-17a-1/01 - Oprava mostu v km 49,461 trati Podlešín - Obrnice _ Most - spodní stavba</v>
      </c>
      <c r="F88" s="305"/>
      <c r="G88" s="305"/>
      <c r="H88" s="305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V zahrádkách nad Podlešínem</v>
      </c>
      <c r="G90" s="36"/>
      <c r="H90" s="36"/>
      <c r="I90" s="28" t="s">
        <v>23</v>
      </c>
      <c r="J90" s="66" t="str">
        <f>IF(J14="","",J14)</f>
        <v>23. 2. 2021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115</v>
      </c>
      <c r="D95" s="152"/>
      <c r="E95" s="152"/>
      <c r="F95" s="152"/>
      <c r="G95" s="152"/>
      <c r="H95" s="152"/>
      <c r="I95" s="152"/>
      <c r="J95" s="153" t="s">
        <v>116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117</v>
      </c>
      <c r="D97" s="36"/>
      <c r="E97" s="36"/>
      <c r="F97" s="36"/>
      <c r="G97" s="36"/>
      <c r="H97" s="36"/>
      <c r="I97" s="36"/>
      <c r="J97" s="84">
        <f>J132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118</v>
      </c>
    </row>
    <row r="98" spans="1:47" s="9" customFormat="1" ht="24.95" customHeight="1">
      <c r="B98" s="155"/>
      <c r="C98" s="156"/>
      <c r="D98" s="157" t="s">
        <v>119</v>
      </c>
      <c r="E98" s="158"/>
      <c r="F98" s="158"/>
      <c r="G98" s="158"/>
      <c r="H98" s="158"/>
      <c r="I98" s="158"/>
      <c r="J98" s="159">
        <f>J133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120</v>
      </c>
      <c r="E99" s="163"/>
      <c r="F99" s="163"/>
      <c r="G99" s="163"/>
      <c r="H99" s="163"/>
      <c r="I99" s="163"/>
      <c r="J99" s="164">
        <f>J134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121</v>
      </c>
      <c r="E100" s="163"/>
      <c r="F100" s="163"/>
      <c r="G100" s="163"/>
      <c r="H100" s="163"/>
      <c r="I100" s="163"/>
      <c r="J100" s="164">
        <f>J157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122</v>
      </c>
      <c r="E101" s="163"/>
      <c r="F101" s="163"/>
      <c r="G101" s="163"/>
      <c r="H101" s="163"/>
      <c r="I101" s="163"/>
      <c r="J101" s="164">
        <f>J191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123</v>
      </c>
      <c r="E102" s="163"/>
      <c r="F102" s="163"/>
      <c r="G102" s="163"/>
      <c r="H102" s="163"/>
      <c r="I102" s="163"/>
      <c r="J102" s="164">
        <f>J208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124</v>
      </c>
      <c r="E103" s="163"/>
      <c r="F103" s="163"/>
      <c r="G103" s="163"/>
      <c r="H103" s="163"/>
      <c r="I103" s="163"/>
      <c r="J103" s="164">
        <f>J214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125</v>
      </c>
      <c r="E104" s="163"/>
      <c r="F104" s="163"/>
      <c r="G104" s="163"/>
      <c r="H104" s="163"/>
      <c r="I104" s="163"/>
      <c r="J104" s="164">
        <f>J219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126</v>
      </c>
      <c r="E105" s="163"/>
      <c r="F105" s="163"/>
      <c r="G105" s="163"/>
      <c r="H105" s="163"/>
      <c r="I105" s="163"/>
      <c r="J105" s="164">
        <f>J260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127</v>
      </c>
      <c r="E106" s="163"/>
      <c r="F106" s="163"/>
      <c r="G106" s="163"/>
      <c r="H106" s="163"/>
      <c r="I106" s="163"/>
      <c r="J106" s="164">
        <f>J268</f>
        <v>0</v>
      </c>
      <c r="K106" s="104"/>
      <c r="L106" s="165"/>
    </row>
    <row r="107" spans="1:47" s="9" customFormat="1" ht="24.95" customHeight="1">
      <c r="B107" s="155"/>
      <c r="C107" s="156"/>
      <c r="D107" s="157" t="s">
        <v>128</v>
      </c>
      <c r="E107" s="158"/>
      <c r="F107" s="158"/>
      <c r="G107" s="158"/>
      <c r="H107" s="158"/>
      <c r="I107" s="158"/>
      <c r="J107" s="159">
        <f>J270</f>
        <v>0</v>
      </c>
      <c r="K107" s="156"/>
      <c r="L107" s="160"/>
    </row>
    <row r="108" spans="1:47" s="10" customFormat="1" ht="19.899999999999999" customHeight="1">
      <c r="B108" s="161"/>
      <c r="C108" s="104"/>
      <c r="D108" s="162" t="s">
        <v>129</v>
      </c>
      <c r="E108" s="163"/>
      <c r="F108" s="163"/>
      <c r="G108" s="163"/>
      <c r="H108" s="163"/>
      <c r="I108" s="163"/>
      <c r="J108" s="164">
        <f>J271</f>
        <v>0</v>
      </c>
      <c r="K108" s="104"/>
      <c r="L108" s="165"/>
    </row>
    <row r="109" spans="1:47" s="9" customFormat="1" ht="24.95" customHeight="1">
      <c r="B109" s="155"/>
      <c r="C109" s="156"/>
      <c r="D109" s="157" t="s">
        <v>130</v>
      </c>
      <c r="E109" s="158"/>
      <c r="F109" s="158"/>
      <c r="G109" s="158"/>
      <c r="H109" s="158"/>
      <c r="I109" s="158"/>
      <c r="J109" s="159">
        <f>J280</f>
        <v>0</v>
      </c>
      <c r="K109" s="156"/>
      <c r="L109" s="160"/>
    </row>
    <row r="110" spans="1:47" s="10" customFormat="1" ht="19.899999999999999" customHeight="1">
      <c r="B110" s="161"/>
      <c r="C110" s="104"/>
      <c r="D110" s="162" t="s">
        <v>131</v>
      </c>
      <c r="E110" s="163"/>
      <c r="F110" s="163"/>
      <c r="G110" s="163"/>
      <c r="H110" s="163"/>
      <c r="I110" s="163"/>
      <c r="J110" s="164">
        <f>J281</f>
        <v>0</v>
      </c>
      <c r="K110" s="104"/>
      <c r="L110" s="165"/>
    </row>
    <row r="111" spans="1:47" s="2" customFormat="1" ht="21.7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>
      <c r="A117" s="34"/>
      <c r="B117" s="35"/>
      <c r="C117" s="22" t="s">
        <v>132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>
      <c r="A119" s="34"/>
      <c r="B119" s="35"/>
      <c r="C119" s="28" t="s">
        <v>16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6.5" customHeight="1">
      <c r="A120" s="34"/>
      <c r="B120" s="35"/>
      <c r="C120" s="36"/>
      <c r="D120" s="36"/>
      <c r="E120" s="303" t="str">
        <f>E7</f>
        <v>Oprava mostu v km 49,461 trati Podlešín - Obrnice</v>
      </c>
      <c r="F120" s="304"/>
      <c r="G120" s="304"/>
      <c r="H120" s="304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1" customFormat="1" ht="12" customHeight="1">
      <c r="B121" s="20"/>
      <c r="C121" s="28" t="s">
        <v>110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pans="1:31" s="2" customFormat="1" ht="23.25" customHeight="1">
      <c r="A122" s="34"/>
      <c r="B122" s="35"/>
      <c r="C122" s="36"/>
      <c r="D122" s="36"/>
      <c r="E122" s="303" t="s">
        <v>111</v>
      </c>
      <c r="F122" s="305"/>
      <c r="G122" s="305"/>
      <c r="H122" s="305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8" t="s">
        <v>112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30" customHeight="1">
      <c r="A124" s="34"/>
      <c r="B124" s="35"/>
      <c r="C124" s="36"/>
      <c r="D124" s="36"/>
      <c r="E124" s="251" t="str">
        <f>E11</f>
        <v>20-17a-1/01 - Oprava mostu v km 49,461 trati Podlešín - Obrnice _ Most - spodní stavba</v>
      </c>
      <c r="F124" s="305"/>
      <c r="G124" s="305"/>
      <c r="H124" s="305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8" t="s">
        <v>21</v>
      </c>
      <c r="D126" s="36"/>
      <c r="E126" s="36"/>
      <c r="F126" s="26" t="str">
        <f>F14</f>
        <v>V zahrádkách nad Podlešínem</v>
      </c>
      <c r="G126" s="36"/>
      <c r="H126" s="36"/>
      <c r="I126" s="28" t="s">
        <v>23</v>
      </c>
      <c r="J126" s="66" t="str">
        <f>IF(J14="","",J14)</f>
        <v>23. 2. 2021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>
      <c r="A128" s="34"/>
      <c r="B128" s="35"/>
      <c r="C128" s="28" t="s">
        <v>29</v>
      </c>
      <c r="D128" s="36"/>
      <c r="E128" s="36"/>
      <c r="F128" s="26" t="str">
        <f>E17</f>
        <v>Správa železnic, státní organizace</v>
      </c>
      <c r="G128" s="36"/>
      <c r="H128" s="36"/>
      <c r="I128" s="28" t="s">
        <v>37</v>
      </c>
      <c r="J128" s="32" t="str">
        <f>E23</f>
        <v>TOP CON SERVIS s.r.o.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8" t="s">
        <v>35</v>
      </c>
      <c r="D129" s="36"/>
      <c r="E129" s="36"/>
      <c r="F129" s="26" t="str">
        <f>IF(E20="","",E20)</f>
        <v>Vyplň údaj</v>
      </c>
      <c r="G129" s="36"/>
      <c r="H129" s="36"/>
      <c r="I129" s="28" t="s">
        <v>42</v>
      </c>
      <c r="J129" s="32" t="str">
        <f>E26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66"/>
      <c r="B131" s="167"/>
      <c r="C131" s="168" t="s">
        <v>133</v>
      </c>
      <c r="D131" s="169" t="s">
        <v>70</v>
      </c>
      <c r="E131" s="169" t="s">
        <v>66</v>
      </c>
      <c r="F131" s="169" t="s">
        <v>67</v>
      </c>
      <c r="G131" s="169" t="s">
        <v>134</v>
      </c>
      <c r="H131" s="169" t="s">
        <v>135</v>
      </c>
      <c r="I131" s="169" t="s">
        <v>136</v>
      </c>
      <c r="J131" s="169" t="s">
        <v>116</v>
      </c>
      <c r="K131" s="170" t="s">
        <v>137</v>
      </c>
      <c r="L131" s="171"/>
      <c r="M131" s="75" t="s">
        <v>1</v>
      </c>
      <c r="N131" s="76" t="s">
        <v>49</v>
      </c>
      <c r="O131" s="76" t="s">
        <v>138</v>
      </c>
      <c r="P131" s="76" t="s">
        <v>139</v>
      </c>
      <c r="Q131" s="76" t="s">
        <v>140</v>
      </c>
      <c r="R131" s="76" t="s">
        <v>141</v>
      </c>
      <c r="S131" s="76" t="s">
        <v>142</v>
      </c>
      <c r="T131" s="77" t="s">
        <v>143</v>
      </c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/>
    </row>
    <row r="132" spans="1:65" s="2" customFormat="1" ht="22.9" customHeight="1">
      <c r="A132" s="34"/>
      <c r="B132" s="35"/>
      <c r="C132" s="82" t="s">
        <v>144</v>
      </c>
      <c r="D132" s="36"/>
      <c r="E132" s="36"/>
      <c r="F132" s="36"/>
      <c r="G132" s="36"/>
      <c r="H132" s="36"/>
      <c r="I132" s="36"/>
      <c r="J132" s="172">
        <f>BK132</f>
        <v>0</v>
      </c>
      <c r="K132" s="36"/>
      <c r="L132" s="39"/>
      <c r="M132" s="78"/>
      <c r="N132" s="173"/>
      <c r="O132" s="79"/>
      <c r="P132" s="174">
        <f>P133+P270+P280</f>
        <v>0</v>
      </c>
      <c r="Q132" s="79"/>
      <c r="R132" s="174">
        <f>R133+R270+R280</f>
        <v>122.904310859144</v>
      </c>
      <c r="S132" s="79"/>
      <c r="T132" s="175">
        <f>T133+T270+T280</f>
        <v>49.387165000000003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84</v>
      </c>
      <c r="AU132" s="16" t="s">
        <v>118</v>
      </c>
      <c r="BK132" s="176">
        <f>BK133+BK270+BK280</f>
        <v>0</v>
      </c>
    </row>
    <row r="133" spans="1:65" s="12" customFormat="1" ht="25.9" customHeight="1">
      <c r="B133" s="177"/>
      <c r="C133" s="178"/>
      <c r="D133" s="179" t="s">
        <v>84</v>
      </c>
      <c r="E133" s="180" t="s">
        <v>145</v>
      </c>
      <c r="F133" s="180" t="s">
        <v>146</v>
      </c>
      <c r="G133" s="178"/>
      <c r="H133" s="178"/>
      <c r="I133" s="181"/>
      <c r="J133" s="182">
        <f>BK133</f>
        <v>0</v>
      </c>
      <c r="K133" s="178"/>
      <c r="L133" s="183"/>
      <c r="M133" s="184"/>
      <c r="N133" s="185"/>
      <c r="O133" s="185"/>
      <c r="P133" s="186">
        <f>P134+P157+P191+P208+P214+P219+P260+P268</f>
        <v>0</v>
      </c>
      <c r="Q133" s="185"/>
      <c r="R133" s="186">
        <f>R134+R157+R191+R208+R214+R219+R260+R268</f>
        <v>122.873310859144</v>
      </c>
      <c r="S133" s="185"/>
      <c r="T133" s="187">
        <f>T134+T157+T191+T208+T214+T219+T260+T268</f>
        <v>49.387165000000003</v>
      </c>
      <c r="AR133" s="188" t="s">
        <v>92</v>
      </c>
      <c r="AT133" s="189" t="s">
        <v>84</v>
      </c>
      <c r="AU133" s="189" t="s">
        <v>85</v>
      </c>
      <c r="AY133" s="188" t="s">
        <v>147</v>
      </c>
      <c r="BK133" s="190">
        <f>BK134+BK157+BK191+BK208+BK214+BK219+BK260+BK268</f>
        <v>0</v>
      </c>
    </row>
    <row r="134" spans="1:65" s="12" customFormat="1" ht="22.9" customHeight="1">
      <c r="B134" s="177"/>
      <c r="C134" s="178"/>
      <c r="D134" s="179" t="s">
        <v>84</v>
      </c>
      <c r="E134" s="191" t="s">
        <v>92</v>
      </c>
      <c r="F134" s="191" t="s">
        <v>148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SUM(P135:P156)</f>
        <v>0</v>
      </c>
      <c r="Q134" s="185"/>
      <c r="R134" s="186">
        <f>SUM(R135:R156)</f>
        <v>8.2626609040000005</v>
      </c>
      <c r="S134" s="185"/>
      <c r="T134" s="187">
        <f>SUM(T135:T156)</f>
        <v>0</v>
      </c>
      <c r="AR134" s="188" t="s">
        <v>92</v>
      </c>
      <c r="AT134" s="189" t="s">
        <v>84</v>
      </c>
      <c r="AU134" s="189" t="s">
        <v>92</v>
      </c>
      <c r="AY134" s="188" t="s">
        <v>147</v>
      </c>
      <c r="BK134" s="190">
        <f>SUM(BK135:BK156)</f>
        <v>0</v>
      </c>
    </row>
    <row r="135" spans="1:65" s="2" customFormat="1" ht="33" customHeight="1">
      <c r="A135" s="34"/>
      <c r="B135" s="35"/>
      <c r="C135" s="193" t="s">
        <v>92</v>
      </c>
      <c r="D135" s="193" t="s">
        <v>149</v>
      </c>
      <c r="E135" s="194" t="s">
        <v>150</v>
      </c>
      <c r="F135" s="195" t="s">
        <v>151</v>
      </c>
      <c r="G135" s="196" t="s">
        <v>152</v>
      </c>
      <c r="H135" s="197">
        <v>240</v>
      </c>
      <c r="I135" s="198"/>
      <c r="J135" s="199">
        <f>ROUND(I135*H135,2)</f>
        <v>0</v>
      </c>
      <c r="K135" s="195" t="s">
        <v>153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154</v>
      </c>
      <c r="AT135" s="204" t="s">
        <v>149</v>
      </c>
      <c r="AU135" s="204" t="s">
        <v>94</v>
      </c>
      <c r="AY135" s="16" t="s">
        <v>147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154</v>
      </c>
      <c r="BM135" s="204" t="s">
        <v>155</v>
      </c>
    </row>
    <row r="136" spans="1:65" s="2" customFormat="1" ht="16.5" customHeight="1">
      <c r="A136" s="34"/>
      <c r="B136" s="35"/>
      <c r="C136" s="193" t="s">
        <v>94</v>
      </c>
      <c r="D136" s="193" t="s">
        <v>149</v>
      </c>
      <c r="E136" s="194" t="s">
        <v>156</v>
      </c>
      <c r="F136" s="195" t="s">
        <v>157</v>
      </c>
      <c r="G136" s="196" t="s">
        <v>152</v>
      </c>
      <c r="H136" s="197">
        <v>200</v>
      </c>
      <c r="I136" s="198"/>
      <c r="J136" s="199">
        <f>ROUND(I136*H136,2)</f>
        <v>0</v>
      </c>
      <c r="K136" s="195" t="s">
        <v>153</v>
      </c>
      <c r="L136" s="39"/>
      <c r="M136" s="200" t="s">
        <v>1</v>
      </c>
      <c r="N136" s="201" t="s">
        <v>50</v>
      </c>
      <c r="O136" s="71"/>
      <c r="P136" s="202">
        <f>O136*H136</f>
        <v>0</v>
      </c>
      <c r="Q136" s="202">
        <v>3.0000000000000001E-5</v>
      </c>
      <c r="R136" s="202">
        <f>Q136*H136</f>
        <v>6.0000000000000001E-3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154</v>
      </c>
      <c r="AT136" s="204" t="s">
        <v>149</v>
      </c>
      <c r="AU136" s="204" t="s">
        <v>94</v>
      </c>
      <c r="AY136" s="16" t="s">
        <v>147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6" t="s">
        <v>92</v>
      </c>
      <c r="BK136" s="205">
        <f>ROUND(I136*H136,2)</f>
        <v>0</v>
      </c>
      <c r="BL136" s="16" t="s">
        <v>154</v>
      </c>
      <c r="BM136" s="204" t="s">
        <v>158</v>
      </c>
    </row>
    <row r="137" spans="1:65" s="2" customFormat="1" ht="21.75" customHeight="1">
      <c r="A137" s="34"/>
      <c r="B137" s="35"/>
      <c r="C137" s="193" t="s">
        <v>159</v>
      </c>
      <c r="D137" s="193" t="s">
        <v>149</v>
      </c>
      <c r="E137" s="194" t="s">
        <v>160</v>
      </c>
      <c r="F137" s="195" t="s">
        <v>161</v>
      </c>
      <c r="G137" s="196" t="s">
        <v>152</v>
      </c>
      <c r="H137" s="197">
        <v>50.4</v>
      </c>
      <c r="I137" s="198"/>
      <c r="J137" s="199">
        <f>ROUND(I137*H137,2)</f>
        <v>0</v>
      </c>
      <c r="K137" s="195" t="s">
        <v>153</v>
      </c>
      <c r="L137" s="39"/>
      <c r="M137" s="200" t="s">
        <v>1</v>
      </c>
      <c r="N137" s="201" t="s">
        <v>50</v>
      </c>
      <c r="O137" s="71"/>
      <c r="P137" s="202">
        <f>O137*H137</f>
        <v>0</v>
      </c>
      <c r="Q137" s="202">
        <v>8.3850999999999999E-4</v>
      </c>
      <c r="R137" s="202">
        <f>Q137*H137</f>
        <v>4.2260904000000002E-2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154</v>
      </c>
      <c r="AT137" s="204" t="s">
        <v>149</v>
      </c>
      <c r="AU137" s="204" t="s">
        <v>94</v>
      </c>
      <c r="AY137" s="16" t="s">
        <v>147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92</v>
      </c>
      <c r="BK137" s="205">
        <f>ROUND(I137*H137,2)</f>
        <v>0</v>
      </c>
      <c r="BL137" s="16" t="s">
        <v>154</v>
      </c>
      <c r="BM137" s="204" t="s">
        <v>162</v>
      </c>
    </row>
    <row r="138" spans="1:65" s="13" customFormat="1" ht="11.25">
      <c r="B138" s="206"/>
      <c r="C138" s="207"/>
      <c r="D138" s="208" t="s">
        <v>163</v>
      </c>
      <c r="E138" s="209" t="s">
        <v>1</v>
      </c>
      <c r="F138" s="210" t="s">
        <v>164</v>
      </c>
      <c r="G138" s="207"/>
      <c r="H138" s="211">
        <v>50.4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163</v>
      </c>
      <c r="AU138" s="217" t="s">
        <v>94</v>
      </c>
      <c r="AV138" s="13" t="s">
        <v>94</v>
      </c>
      <c r="AW138" s="13" t="s">
        <v>41</v>
      </c>
      <c r="AX138" s="13" t="s">
        <v>92</v>
      </c>
      <c r="AY138" s="217" t="s">
        <v>147</v>
      </c>
    </row>
    <row r="139" spans="1:65" s="2" customFormat="1" ht="24">
      <c r="A139" s="34"/>
      <c r="B139" s="35"/>
      <c r="C139" s="193" t="s">
        <v>154</v>
      </c>
      <c r="D139" s="193" t="s">
        <v>149</v>
      </c>
      <c r="E139" s="194" t="s">
        <v>165</v>
      </c>
      <c r="F139" s="195" t="s">
        <v>166</v>
      </c>
      <c r="G139" s="196" t="s">
        <v>152</v>
      </c>
      <c r="H139" s="197">
        <v>50.4</v>
      </c>
      <c r="I139" s="198"/>
      <c r="J139" s="199">
        <f>ROUND(I139*H139,2)</f>
        <v>0</v>
      </c>
      <c r="K139" s="195" t="s">
        <v>153</v>
      </c>
      <c r="L139" s="39"/>
      <c r="M139" s="200" t="s">
        <v>1</v>
      </c>
      <c r="N139" s="201" t="s">
        <v>50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154</v>
      </c>
      <c r="AT139" s="204" t="s">
        <v>149</v>
      </c>
      <c r="AU139" s="204" t="s">
        <v>94</v>
      </c>
      <c r="AY139" s="16" t="s">
        <v>147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92</v>
      </c>
      <c r="BK139" s="205">
        <f>ROUND(I139*H139,2)</f>
        <v>0</v>
      </c>
      <c r="BL139" s="16" t="s">
        <v>154</v>
      </c>
      <c r="BM139" s="204" t="s">
        <v>167</v>
      </c>
    </row>
    <row r="140" spans="1:65" s="2" customFormat="1" ht="24">
      <c r="A140" s="34"/>
      <c r="B140" s="35"/>
      <c r="C140" s="193" t="s">
        <v>168</v>
      </c>
      <c r="D140" s="193" t="s">
        <v>149</v>
      </c>
      <c r="E140" s="194" t="s">
        <v>169</v>
      </c>
      <c r="F140" s="195" t="s">
        <v>170</v>
      </c>
      <c r="G140" s="196" t="s">
        <v>171</v>
      </c>
      <c r="H140" s="197">
        <v>36</v>
      </c>
      <c r="I140" s="198"/>
      <c r="J140" s="199">
        <f>ROUND(I140*H140,2)</f>
        <v>0</v>
      </c>
      <c r="K140" s="195" t="s">
        <v>153</v>
      </c>
      <c r="L140" s="39"/>
      <c r="M140" s="200" t="s">
        <v>1</v>
      </c>
      <c r="N140" s="201" t="s">
        <v>50</v>
      </c>
      <c r="O140" s="71"/>
      <c r="P140" s="202">
        <f>O140*H140</f>
        <v>0</v>
      </c>
      <c r="Q140" s="202">
        <v>7.9899999999999999E-2</v>
      </c>
      <c r="R140" s="202">
        <f>Q140*H140</f>
        <v>2.8763999999999998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154</v>
      </c>
      <c r="AT140" s="204" t="s">
        <v>149</v>
      </c>
      <c r="AU140" s="204" t="s">
        <v>94</v>
      </c>
      <c r="AY140" s="16" t="s">
        <v>147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92</v>
      </c>
      <c r="BK140" s="205">
        <f>ROUND(I140*H140,2)</f>
        <v>0</v>
      </c>
      <c r="BL140" s="16" t="s">
        <v>154</v>
      </c>
      <c r="BM140" s="204" t="s">
        <v>172</v>
      </c>
    </row>
    <row r="141" spans="1:65" s="2" customFormat="1" ht="39">
      <c r="A141" s="34"/>
      <c r="B141" s="35"/>
      <c r="C141" s="36"/>
      <c r="D141" s="208" t="s">
        <v>173</v>
      </c>
      <c r="E141" s="36"/>
      <c r="F141" s="218" t="s">
        <v>174</v>
      </c>
      <c r="G141" s="36"/>
      <c r="H141" s="36"/>
      <c r="I141" s="219"/>
      <c r="J141" s="36"/>
      <c r="K141" s="36"/>
      <c r="L141" s="39"/>
      <c r="M141" s="220"/>
      <c r="N141" s="221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173</v>
      </c>
      <c r="AU141" s="16" t="s">
        <v>94</v>
      </c>
    </row>
    <row r="142" spans="1:65" s="13" customFormat="1" ht="11.25">
      <c r="B142" s="206"/>
      <c r="C142" s="207"/>
      <c r="D142" s="208" t="s">
        <v>163</v>
      </c>
      <c r="E142" s="209" t="s">
        <v>1</v>
      </c>
      <c r="F142" s="210" t="s">
        <v>175</v>
      </c>
      <c r="G142" s="207"/>
      <c r="H142" s="211">
        <v>36</v>
      </c>
      <c r="I142" s="212"/>
      <c r="J142" s="207"/>
      <c r="K142" s="207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163</v>
      </c>
      <c r="AU142" s="217" t="s">
        <v>94</v>
      </c>
      <c r="AV142" s="13" t="s">
        <v>94</v>
      </c>
      <c r="AW142" s="13" t="s">
        <v>41</v>
      </c>
      <c r="AX142" s="13" t="s">
        <v>92</v>
      </c>
      <c r="AY142" s="217" t="s">
        <v>147</v>
      </c>
    </row>
    <row r="143" spans="1:65" s="2" customFormat="1" ht="36">
      <c r="A143" s="34"/>
      <c r="B143" s="35"/>
      <c r="C143" s="193" t="s">
        <v>176</v>
      </c>
      <c r="D143" s="193" t="s">
        <v>149</v>
      </c>
      <c r="E143" s="194" t="s">
        <v>177</v>
      </c>
      <c r="F143" s="195" t="s">
        <v>178</v>
      </c>
      <c r="G143" s="196" t="s">
        <v>179</v>
      </c>
      <c r="H143" s="197">
        <v>42.56</v>
      </c>
      <c r="I143" s="198"/>
      <c r="J143" s="199">
        <f>ROUND(I143*H143,2)</f>
        <v>0</v>
      </c>
      <c r="K143" s="195" t="s">
        <v>153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154</v>
      </c>
      <c r="AT143" s="204" t="s">
        <v>149</v>
      </c>
      <c r="AU143" s="204" t="s">
        <v>94</v>
      </c>
      <c r="AY143" s="16" t="s">
        <v>147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154</v>
      </c>
      <c r="BM143" s="204" t="s">
        <v>180</v>
      </c>
    </row>
    <row r="144" spans="1:65" s="13" customFormat="1" ht="11.25">
      <c r="B144" s="206"/>
      <c r="C144" s="207"/>
      <c r="D144" s="208" t="s">
        <v>163</v>
      </c>
      <c r="E144" s="209" t="s">
        <v>1</v>
      </c>
      <c r="F144" s="210" t="s">
        <v>181</v>
      </c>
      <c r="G144" s="207"/>
      <c r="H144" s="211">
        <v>37.76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163</v>
      </c>
      <c r="AU144" s="217" t="s">
        <v>94</v>
      </c>
      <c r="AV144" s="13" t="s">
        <v>94</v>
      </c>
      <c r="AW144" s="13" t="s">
        <v>41</v>
      </c>
      <c r="AX144" s="13" t="s">
        <v>85</v>
      </c>
      <c r="AY144" s="217" t="s">
        <v>147</v>
      </c>
    </row>
    <row r="145" spans="1:65" s="13" customFormat="1" ht="11.25">
      <c r="B145" s="206"/>
      <c r="C145" s="207"/>
      <c r="D145" s="208" t="s">
        <v>163</v>
      </c>
      <c r="E145" s="209" t="s">
        <v>1</v>
      </c>
      <c r="F145" s="210" t="s">
        <v>182</v>
      </c>
      <c r="G145" s="207"/>
      <c r="H145" s="211">
        <v>4.8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163</v>
      </c>
      <c r="AU145" s="217" t="s">
        <v>94</v>
      </c>
      <c r="AV145" s="13" t="s">
        <v>94</v>
      </c>
      <c r="AW145" s="13" t="s">
        <v>41</v>
      </c>
      <c r="AX145" s="13" t="s">
        <v>85</v>
      </c>
      <c r="AY145" s="217" t="s">
        <v>147</v>
      </c>
    </row>
    <row r="146" spans="1:65" s="14" customFormat="1" ht="11.25">
      <c r="B146" s="222"/>
      <c r="C146" s="223"/>
      <c r="D146" s="208" t="s">
        <v>163</v>
      </c>
      <c r="E146" s="224" t="s">
        <v>1</v>
      </c>
      <c r="F146" s="225" t="s">
        <v>183</v>
      </c>
      <c r="G146" s="223"/>
      <c r="H146" s="226">
        <v>42.56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163</v>
      </c>
      <c r="AU146" s="232" t="s">
        <v>94</v>
      </c>
      <c r="AV146" s="14" t="s">
        <v>154</v>
      </c>
      <c r="AW146" s="14" t="s">
        <v>41</v>
      </c>
      <c r="AX146" s="14" t="s">
        <v>92</v>
      </c>
      <c r="AY146" s="232" t="s">
        <v>147</v>
      </c>
    </row>
    <row r="147" spans="1:65" s="2" customFormat="1" ht="33" customHeight="1">
      <c r="A147" s="34"/>
      <c r="B147" s="35"/>
      <c r="C147" s="193" t="s">
        <v>184</v>
      </c>
      <c r="D147" s="193" t="s">
        <v>149</v>
      </c>
      <c r="E147" s="194" t="s">
        <v>185</v>
      </c>
      <c r="F147" s="195" t="s">
        <v>186</v>
      </c>
      <c r="G147" s="196" t="s">
        <v>179</v>
      </c>
      <c r="H147" s="197">
        <v>42.56</v>
      </c>
      <c r="I147" s="198"/>
      <c r="J147" s="199">
        <f>ROUND(I147*H147,2)</f>
        <v>0</v>
      </c>
      <c r="K147" s="195" t="s">
        <v>153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154</v>
      </c>
      <c r="AT147" s="204" t="s">
        <v>149</v>
      </c>
      <c r="AU147" s="204" t="s">
        <v>94</v>
      </c>
      <c r="AY147" s="16" t="s">
        <v>147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154</v>
      </c>
      <c r="BM147" s="204" t="s">
        <v>187</v>
      </c>
    </row>
    <row r="148" spans="1:65" s="2" customFormat="1" ht="36">
      <c r="A148" s="34"/>
      <c r="B148" s="35"/>
      <c r="C148" s="193" t="s">
        <v>188</v>
      </c>
      <c r="D148" s="193" t="s">
        <v>149</v>
      </c>
      <c r="E148" s="194" t="s">
        <v>189</v>
      </c>
      <c r="F148" s="195" t="s">
        <v>190</v>
      </c>
      <c r="G148" s="196" t="s">
        <v>179</v>
      </c>
      <c r="H148" s="197">
        <v>212.8</v>
      </c>
      <c r="I148" s="198"/>
      <c r="J148" s="199">
        <f>ROUND(I148*H148,2)</f>
        <v>0</v>
      </c>
      <c r="K148" s="195" t="s">
        <v>153</v>
      </c>
      <c r="L148" s="39"/>
      <c r="M148" s="200" t="s">
        <v>1</v>
      </c>
      <c r="N148" s="201" t="s">
        <v>50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154</v>
      </c>
      <c r="AT148" s="204" t="s">
        <v>149</v>
      </c>
      <c r="AU148" s="204" t="s">
        <v>94</v>
      </c>
      <c r="AY148" s="16" t="s">
        <v>147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6" t="s">
        <v>92</v>
      </c>
      <c r="BK148" s="205">
        <f>ROUND(I148*H148,2)</f>
        <v>0</v>
      </c>
      <c r="BL148" s="16" t="s">
        <v>154</v>
      </c>
      <c r="BM148" s="204" t="s">
        <v>191</v>
      </c>
    </row>
    <row r="149" spans="1:65" s="13" customFormat="1" ht="11.25">
      <c r="B149" s="206"/>
      <c r="C149" s="207"/>
      <c r="D149" s="208" t="s">
        <v>163</v>
      </c>
      <c r="E149" s="209" t="s">
        <v>1</v>
      </c>
      <c r="F149" s="210" t="s">
        <v>192</v>
      </c>
      <c r="G149" s="207"/>
      <c r="H149" s="211">
        <v>42.56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163</v>
      </c>
      <c r="AU149" s="217" t="s">
        <v>94</v>
      </c>
      <c r="AV149" s="13" t="s">
        <v>94</v>
      </c>
      <c r="AW149" s="13" t="s">
        <v>41</v>
      </c>
      <c r="AX149" s="13" t="s">
        <v>92</v>
      </c>
      <c r="AY149" s="217" t="s">
        <v>147</v>
      </c>
    </row>
    <row r="150" spans="1:65" s="13" customFormat="1" ht="11.25">
      <c r="B150" s="206"/>
      <c r="C150" s="207"/>
      <c r="D150" s="208" t="s">
        <v>163</v>
      </c>
      <c r="E150" s="207"/>
      <c r="F150" s="210" t="s">
        <v>193</v>
      </c>
      <c r="G150" s="207"/>
      <c r="H150" s="211">
        <v>212.8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163</v>
      </c>
      <c r="AU150" s="217" t="s">
        <v>94</v>
      </c>
      <c r="AV150" s="13" t="s">
        <v>94</v>
      </c>
      <c r="AW150" s="13" t="s">
        <v>4</v>
      </c>
      <c r="AX150" s="13" t="s">
        <v>92</v>
      </c>
      <c r="AY150" s="217" t="s">
        <v>147</v>
      </c>
    </row>
    <row r="151" spans="1:65" s="2" customFormat="1" ht="24">
      <c r="A151" s="34"/>
      <c r="B151" s="35"/>
      <c r="C151" s="193" t="s">
        <v>194</v>
      </c>
      <c r="D151" s="193" t="s">
        <v>149</v>
      </c>
      <c r="E151" s="194" t="s">
        <v>195</v>
      </c>
      <c r="F151" s="195" t="s">
        <v>196</v>
      </c>
      <c r="G151" s="196" t="s">
        <v>197</v>
      </c>
      <c r="H151" s="197">
        <v>72.352000000000004</v>
      </c>
      <c r="I151" s="198"/>
      <c r="J151" s="199">
        <f>ROUND(I151*H151,2)</f>
        <v>0</v>
      </c>
      <c r="K151" s="195" t="s">
        <v>153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154</v>
      </c>
      <c r="AT151" s="204" t="s">
        <v>149</v>
      </c>
      <c r="AU151" s="204" t="s">
        <v>94</v>
      </c>
      <c r="AY151" s="16" t="s">
        <v>147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154</v>
      </c>
      <c r="BM151" s="204" t="s">
        <v>198</v>
      </c>
    </row>
    <row r="152" spans="1:65" s="13" customFormat="1" ht="11.25">
      <c r="B152" s="206"/>
      <c r="C152" s="207"/>
      <c r="D152" s="208" t="s">
        <v>163</v>
      </c>
      <c r="E152" s="207"/>
      <c r="F152" s="210" t="s">
        <v>199</v>
      </c>
      <c r="G152" s="207"/>
      <c r="H152" s="211">
        <v>72.352000000000004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163</v>
      </c>
      <c r="AU152" s="217" t="s">
        <v>94</v>
      </c>
      <c r="AV152" s="13" t="s">
        <v>94</v>
      </c>
      <c r="AW152" s="13" t="s">
        <v>4</v>
      </c>
      <c r="AX152" s="13" t="s">
        <v>92</v>
      </c>
      <c r="AY152" s="217" t="s">
        <v>147</v>
      </c>
    </row>
    <row r="153" spans="1:65" s="2" customFormat="1" ht="24">
      <c r="A153" s="34"/>
      <c r="B153" s="35"/>
      <c r="C153" s="193" t="s">
        <v>200</v>
      </c>
      <c r="D153" s="193" t="s">
        <v>149</v>
      </c>
      <c r="E153" s="194" t="s">
        <v>201</v>
      </c>
      <c r="F153" s="195" t="s">
        <v>202</v>
      </c>
      <c r="G153" s="196" t="s">
        <v>179</v>
      </c>
      <c r="H153" s="197">
        <v>3.14</v>
      </c>
      <c r="I153" s="198"/>
      <c r="J153" s="199">
        <f>ROUND(I153*H153,2)</f>
        <v>0</v>
      </c>
      <c r="K153" s="195" t="s">
        <v>153</v>
      </c>
      <c r="L153" s="39"/>
      <c r="M153" s="200" t="s">
        <v>1</v>
      </c>
      <c r="N153" s="201" t="s">
        <v>50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154</v>
      </c>
      <c r="AT153" s="204" t="s">
        <v>149</v>
      </c>
      <c r="AU153" s="204" t="s">
        <v>94</v>
      </c>
      <c r="AY153" s="16" t="s">
        <v>147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92</v>
      </c>
      <c r="BK153" s="205">
        <f>ROUND(I153*H153,2)</f>
        <v>0</v>
      </c>
      <c r="BL153" s="16" t="s">
        <v>154</v>
      </c>
      <c r="BM153" s="204" t="s">
        <v>203</v>
      </c>
    </row>
    <row r="154" spans="1:65" s="13" customFormat="1" ht="11.25">
      <c r="B154" s="206"/>
      <c r="C154" s="207"/>
      <c r="D154" s="208" t="s">
        <v>163</v>
      </c>
      <c r="E154" s="209" t="s">
        <v>1</v>
      </c>
      <c r="F154" s="210" t="s">
        <v>204</v>
      </c>
      <c r="G154" s="207"/>
      <c r="H154" s="211">
        <v>3.14</v>
      </c>
      <c r="I154" s="212"/>
      <c r="J154" s="207"/>
      <c r="K154" s="207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163</v>
      </c>
      <c r="AU154" s="217" t="s">
        <v>94</v>
      </c>
      <c r="AV154" s="13" t="s">
        <v>94</v>
      </c>
      <c r="AW154" s="13" t="s">
        <v>41</v>
      </c>
      <c r="AX154" s="13" t="s">
        <v>92</v>
      </c>
      <c r="AY154" s="217" t="s">
        <v>147</v>
      </c>
    </row>
    <row r="155" spans="1:65" s="2" customFormat="1" ht="16.5" customHeight="1">
      <c r="A155" s="34"/>
      <c r="B155" s="35"/>
      <c r="C155" s="233" t="s">
        <v>205</v>
      </c>
      <c r="D155" s="233" t="s">
        <v>206</v>
      </c>
      <c r="E155" s="234" t="s">
        <v>207</v>
      </c>
      <c r="F155" s="235" t="s">
        <v>208</v>
      </c>
      <c r="G155" s="236" t="s">
        <v>197</v>
      </c>
      <c r="H155" s="237">
        <v>5.3380000000000001</v>
      </c>
      <c r="I155" s="238"/>
      <c r="J155" s="239">
        <f>ROUND(I155*H155,2)</f>
        <v>0</v>
      </c>
      <c r="K155" s="235" t="s">
        <v>153</v>
      </c>
      <c r="L155" s="240"/>
      <c r="M155" s="241" t="s">
        <v>1</v>
      </c>
      <c r="N155" s="242" t="s">
        <v>50</v>
      </c>
      <c r="O155" s="71"/>
      <c r="P155" s="202">
        <f>O155*H155</f>
        <v>0</v>
      </c>
      <c r="Q155" s="202">
        <v>1</v>
      </c>
      <c r="R155" s="202">
        <f>Q155*H155</f>
        <v>5.3380000000000001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188</v>
      </c>
      <c r="AT155" s="204" t="s">
        <v>206</v>
      </c>
      <c r="AU155" s="204" t="s">
        <v>94</v>
      </c>
      <c r="AY155" s="16" t="s">
        <v>147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154</v>
      </c>
      <c r="BM155" s="204" t="s">
        <v>209</v>
      </c>
    </row>
    <row r="156" spans="1:65" s="13" customFormat="1" ht="11.25">
      <c r="B156" s="206"/>
      <c r="C156" s="207"/>
      <c r="D156" s="208" t="s">
        <v>163</v>
      </c>
      <c r="E156" s="207"/>
      <c r="F156" s="210" t="s">
        <v>210</v>
      </c>
      <c r="G156" s="207"/>
      <c r="H156" s="211">
        <v>5.3380000000000001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163</v>
      </c>
      <c r="AU156" s="217" t="s">
        <v>94</v>
      </c>
      <c r="AV156" s="13" t="s">
        <v>94</v>
      </c>
      <c r="AW156" s="13" t="s">
        <v>4</v>
      </c>
      <c r="AX156" s="13" t="s">
        <v>92</v>
      </c>
      <c r="AY156" s="217" t="s">
        <v>147</v>
      </c>
    </row>
    <row r="157" spans="1:65" s="12" customFormat="1" ht="22.9" customHeight="1">
      <c r="B157" s="177"/>
      <c r="C157" s="178"/>
      <c r="D157" s="179" t="s">
        <v>84</v>
      </c>
      <c r="E157" s="191" t="s">
        <v>94</v>
      </c>
      <c r="F157" s="191" t="s">
        <v>211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SUM(P158:P190)</f>
        <v>0</v>
      </c>
      <c r="Q157" s="185"/>
      <c r="R157" s="186">
        <f>SUM(R158:R190)</f>
        <v>3.4137896849999998</v>
      </c>
      <c r="S157" s="185"/>
      <c r="T157" s="187">
        <f>SUM(T158:T190)</f>
        <v>0</v>
      </c>
      <c r="AR157" s="188" t="s">
        <v>92</v>
      </c>
      <c r="AT157" s="189" t="s">
        <v>84</v>
      </c>
      <c r="AU157" s="189" t="s">
        <v>92</v>
      </c>
      <c r="AY157" s="188" t="s">
        <v>147</v>
      </c>
      <c r="BK157" s="190">
        <f>SUM(BK158:BK190)</f>
        <v>0</v>
      </c>
    </row>
    <row r="158" spans="1:65" s="2" customFormat="1" ht="24">
      <c r="A158" s="34"/>
      <c r="B158" s="35"/>
      <c r="C158" s="193" t="s">
        <v>212</v>
      </c>
      <c r="D158" s="193" t="s">
        <v>149</v>
      </c>
      <c r="E158" s="194" t="s">
        <v>213</v>
      </c>
      <c r="F158" s="195" t="s">
        <v>214</v>
      </c>
      <c r="G158" s="196" t="s">
        <v>215</v>
      </c>
      <c r="H158" s="197">
        <v>90.3</v>
      </c>
      <c r="I158" s="198"/>
      <c r="J158" s="199">
        <f>ROUND(I158*H158,2)</f>
        <v>0</v>
      </c>
      <c r="K158" s="195" t="s">
        <v>153</v>
      </c>
      <c r="L158" s="39"/>
      <c r="M158" s="200" t="s">
        <v>1</v>
      </c>
      <c r="N158" s="201" t="s">
        <v>50</v>
      </c>
      <c r="O158" s="71"/>
      <c r="P158" s="202">
        <f>O158*H158</f>
        <v>0</v>
      </c>
      <c r="Q158" s="202">
        <v>1.0340000000000001E-4</v>
      </c>
      <c r="R158" s="202">
        <f>Q158*H158</f>
        <v>9.3370199999999997E-3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154</v>
      </c>
      <c r="AT158" s="204" t="s">
        <v>149</v>
      </c>
      <c r="AU158" s="204" t="s">
        <v>94</v>
      </c>
      <c r="AY158" s="16" t="s">
        <v>147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6" t="s">
        <v>92</v>
      </c>
      <c r="BK158" s="205">
        <f>ROUND(I158*H158,2)</f>
        <v>0</v>
      </c>
      <c r="BL158" s="16" t="s">
        <v>154</v>
      </c>
      <c r="BM158" s="204" t="s">
        <v>216</v>
      </c>
    </row>
    <row r="159" spans="1:65" s="13" customFormat="1" ht="11.25">
      <c r="B159" s="206"/>
      <c r="C159" s="207"/>
      <c r="D159" s="208" t="s">
        <v>163</v>
      </c>
      <c r="E159" s="209" t="s">
        <v>1</v>
      </c>
      <c r="F159" s="210" t="s">
        <v>217</v>
      </c>
      <c r="G159" s="207"/>
      <c r="H159" s="211">
        <v>90.3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163</v>
      </c>
      <c r="AU159" s="217" t="s">
        <v>94</v>
      </c>
      <c r="AV159" s="13" t="s">
        <v>94</v>
      </c>
      <c r="AW159" s="13" t="s">
        <v>41</v>
      </c>
      <c r="AX159" s="13" t="s">
        <v>92</v>
      </c>
      <c r="AY159" s="217" t="s">
        <v>147</v>
      </c>
    </row>
    <row r="160" spans="1:65" s="2" customFormat="1" ht="24">
      <c r="A160" s="34"/>
      <c r="B160" s="35"/>
      <c r="C160" s="193" t="s">
        <v>218</v>
      </c>
      <c r="D160" s="193" t="s">
        <v>149</v>
      </c>
      <c r="E160" s="194" t="s">
        <v>219</v>
      </c>
      <c r="F160" s="195" t="s">
        <v>220</v>
      </c>
      <c r="G160" s="196" t="s">
        <v>215</v>
      </c>
      <c r="H160" s="197">
        <v>761</v>
      </c>
      <c r="I160" s="198"/>
      <c r="J160" s="199">
        <f>ROUND(I160*H160,2)</f>
        <v>0</v>
      </c>
      <c r="K160" s="195" t="s">
        <v>153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1.483E-4</v>
      </c>
      <c r="R160" s="202">
        <f>Q160*H160</f>
        <v>0.11285630000000001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154</v>
      </c>
      <c r="AT160" s="204" t="s">
        <v>149</v>
      </c>
      <c r="AU160" s="204" t="s">
        <v>94</v>
      </c>
      <c r="AY160" s="16" t="s">
        <v>147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154</v>
      </c>
      <c r="BM160" s="204" t="s">
        <v>221</v>
      </c>
    </row>
    <row r="161" spans="1:65" s="13" customFormat="1" ht="11.25">
      <c r="B161" s="206"/>
      <c r="C161" s="207"/>
      <c r="D161" s="208" t="s">
        <v>163</v>
      </c>
      <c r="E161" s="209" t="s">
        <v>1</v>
      </c>
      <c r="F161" s="210" t="s">
        <v>222</v>
      </c>
      <c r="G161" s="207"/>
      <c r="H161" s="211">
        <v>761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163</v>
      </c>
      <c r="AU161" s="217" t="s">
        <v>94</v>
      </c>
      <c r="AV161" s="13" t="s">
        <v>94</v>
      </c>
      <c r="AW161" s="13" t="s">
        <v>41</v>
      </c>
      <c r="AX161" s="13" t="s">
        <v>92</v>
      </c>
      <c r="AY161" s="217" t="s">
        <v>147</v>
      </c>
    </row>
    <row r="162" spans="1:65" s="2" customFormat="1" ht="24">
      <c r="A162" s="34"/>
      <c r="B162" s="35"/>
      <c r="C162" s="193" t="s">
        <v>223</v>
      </c>
      <c r="D162" s="193" t="s">
        <v>149</v>
      </c>
      <c r="E162" s="194" t="s">
        <v>224</v>
      </c>
      <c r="F162" s="195" t="s">
        <v>225</v>
      </c>
      <c r="G162" s="196" t="s">
        <v>215</v>
      </c>
      <c r="H162" s="197">
        <v>220</v>
      </c>
      <c r="I162" s="198"/>
      <c r="J162" s="199">
        <f>ROUND(I162*H162,2)</f>
        <v>0</v>
      </c>
      <c r="K162" s="195" t="s">
        <v>153</v>
      </c>
      <c r="L162" s="39"/>
      <c r="M162" s="200" t="s">
        <v>1</v>
      </c>
      <c r="N162" s="201" t="s">
        <v>50</v>
      </c>
      <c r="O162" s="71"/>
      <c r="P162" s="202">
        <f>O162*H162</f>
        <v>0</v>
      </c>
      <c r="Q162" s="202">
        <v>2.23E-5</v>
      </c>
      <c r="R162" s="202">
        <f>Q162*H162</f>
        <v>4.9059999999999998E-3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154</v>
      </c>
      <c r="AT162" s="204" t="s">
        <v>149</v>
      </c>
      <c r="AU162" s="204" t="s">
        <v>94</v>
      </c>
      <c r="AY162" s="16" t="s">
        <v>147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92</v>
      </c>
      <c r="BK162" s="205">
        <f>ROUND(I162*H162,2)</f>
        <v>0</v>
      </c>
      <c r="BL162" s="16" t="s">
        <v>154</v>
      </c>
      <c r="BM162" s="204" t="s">
        <v>226</v>
      </c>
    </row>
    <row r="163" spans="1:65" s="13" customFormat="1" ht="11.25">
      <c r="B163" s="206"/>
      <c r="C163" s="207"/>
      <c r="D163" s="208" t="s">
        <v>163</v>
      </c>
      <c r="E163" s="209" t="s">
        <v>1</v>
      </c>
      <c r="F163" s="210" t="s">
        <v>227</v>
      </c>
      <c r="G163" s="207"/>
      <c r="H163" s="211">
        <v>220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163</v>
      </c>
      <c r="AU163" s="217" t="s">
        <v>94</v>
      </c>
      <c r="AV163" s="13" t="s">
        <v>94</v>
      </c>
      <c r="AW163" s="13" t="s">
        <v>41</v>
      </c>
      <c r="AX163" s="13" t="s">
        <v>92</v>
      </c>
      <c r="AY163" s="217" t="s">
        <v>147</v>
      </c>
    </row>
    <row r="164" spans="1:65" s="2" customFormat="1" ht="24">
      <c r="A164" s="34"/>
      <c r="B164" s="35"/>
      <c r="C164" s="193" t="s">
        <v>8</v>
      </c>
      <c r="D164" s="193" t="s">
        <v>149</v>
      </c>
      <c r="E164" s="194" t="s">
        <v>228</v>
      </c>
      <c r="F164" s="195" t="s">
        <v>229</v>
      </c>
      <c r="G164" s="196" t="s">
        <v>215</v>
      </c>
      <c r="H164" s="197">
        <v>4</v>
      </c>
      <c r="I164" s="198"/>
      <c r="J164" s="199">
        <f>ROUND(I164*H164,2)</f>
        <v>0</v>
      </c>
      <c r="K164" s="195" t="s">
        <v>153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2.4640200000000001E-2</v>
      </c>
      <c r="R164" s="202">
        <f>Q164*H164</f>
        <v>9.8560800000000004E-2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154</v>
      </c>
      <c r="AT164" s="204" t="s">
        <v>149</v>
      </c>
      <c r="AU164" s="204" t="s">
        <v>94</v>
      </c>
      <c r="AY164" s="16" t="s">
        <v>147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154</v>
      </c>
      <c r="BM164" s="204" t="s">
        <v>230</v>
      </c>
    </row>
    <row r="165" spans="1:65" s="13" customFormat="1" ht="11.25">
      <c r="B165" s="206"/>
      <c r="C165" s="207"/>
      <c r="D165" s="208" t="s">
        <v>163</v>
      </c>
      <c r="E165" s="209" t="s">
        <v>1</v>
      </c>
      <c r="F165" s="210" t="s">
        <v>231</v>
      </c>
      <c r="G165" s="207"/>
      <c r="H165" s="211">
        <v>4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163</v>
      </c>
      <c r="AU165" s="217" t="s">
        <v>94</v>
      </c>
      <c r="AV165" s="13" t="s">
        <v>94</v>
      </c>
      <c r="AW165" s="13" t="s">
        <v>41</v>
      </c>
      <c r="AX165" s="13" t="s">
        <v>92</v>
      </c>
      <c r="AY165" s="217" t="s">
        <v>147</v>
      </c>
    </row>
    <row r="166" spans="1:65" s="2" customFormat="1" ht="16.5" customHeight="1">
      <c r="A166" s="34"/>
      <c r="B166" s="35"/>
      <c r="C166" s="233" t="s">
        <v>232</v>
      </c>
      <c r="D166" s="233" t="s">
        <v>206</v>
      </c>
      <c r="E166" s="234" t="s">
        <v>233</v>
      </c>
      <c r="F166" s="235" t="s">
        <v>234</v>
      </c>
      <c r="G166" s="236" t="s">
        <v>171</v>
      </c>
      <c r="H166" s="237">
        <v>8</v>
      </c>
      <c r="I166" s="238"/>
      <c r="J166" s="239">
        <f>ROUND(I166*H166,2)</f>
        <v>0</v>
      </c>
      <c r="K166" s="235" t="s">
        <v>153</v>
      </c>
      <c r="L166" s="240"/>
      <c r="M166" s="241" t="s">
        <v>1</v>
      </c>
      <c r="N166" s="242" t="s">
        <v>50</v>
      </c>
      <c r="O166" s="71"/>
      <c r="P166" s="202">
        <f>O166*H166</f>
        <v>0</v>
      </c>
      <c r="Q166" s="202">
        <v>0.35499999999999998</v>
      </c>
      <c r="R166" s="202">
        <f>Q166*H166</f>
        <v>2.84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188</v>
      </c>
      <c r="AT166" s="204" t="s">
        <v>206</v>
      </c>
      <c r="AU166" s="204" t="s">
        <v>94</v>
      </c>
      <c r="AY166" s="16" t="s">
        <v>147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92</v>
      </c>
      <c r="BK166" s="205">
        <f>ROUND(I166*H166,2)</f>
        <v>0</v>
      </c>
      <c r="BL166" s="16" t="s">
        <v>154</v>
      </c>
      <c r="BM166" s="204" t="s">
        <v>235</v>
      </c>
    </row>
    <row r="167" spans="1:65" s="13" customFormat="1" ht="22.5">
      <c r="B167" s="206"/>
      <c r="C167" s="207"/>
      <c r="D167" s="208" t="s">
        <v>163</v>
      </c>
      <c r="E167" s="207"/>
      <c r="F167" s="210" t="s">
        <v>236</v>
      </c>
      <c r="G167" s="207"/>
      <c r="H167" s="211">
        <v>8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163</v>
      </c>
      <c r="AU167" s="217" t="s">
        <v>94</v>
      </c>
      <c r="AV167" s="13" t="s">
        <v>94</v>
      </c>
      <c r="AW167" s="13" t="s">
        <v>4</v>
      </c>
      <c r="AX167" s="13" t="s">
        <v>92</v>
      </c>
      <c r="AY167" s="217" t="s">
        <v>147</v>
      </c>
    </row>
    <row r="168" spans="1:65" s="2" customFormat="1" ht="16.5" customHeight="1">
      <c r="A168" s="34"/>
      <c r="B168" s="35"/>
      <c r="C168" s="193" t="s">
        <v>237</v>
      </c>
      <c r="D168" s="193" t="s">
        <v>149</v>
      </c>
      <c r="E168" s="194" t="s">
        <v>238</v>
      </c>
      <c r="F168" s="195" t="s">
        <v>239</v>
      </c>
      <c r="G168" s="196" t="s">
        <v>179</v>
      </c>
      <c r="H168" s="197">
        <v>5.5250000000000004</v>
      </c>
      <c r="I168" s="198"/>
      <c r="J168" s="199">
        <f>ROUND(I168*H168,2)</f>
        <v>0</v>
      </c>
      <c r="K168" s="195" t="s">
        <v>153</v>
      </c>
      <c r="L168" s="39"/>
      <c r="M168" s="200" t="s">
        <v>1</v>
      </c>
      <c r="N168" s="201" t="s">
        <v>50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154</v>
      </c>
      <c r="AT168" s="204" t="s">
        <v>149</v>
      </c>
      <c r="AU168" s="204" t="s">
        <v>94</v>
      </c>
      <c r="AY168" s="16" t="s">
        <v>147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92</v>
      </c>
      <c r="BK168" s="205">
        <f>ROUND(I168*H168,2)</f>
        <v>0</v>
      </c>
      <c r="BL168" s="16" t="s">
        <v>154</v>
      </c>
      <c r="BM168" s="204" t="s">
        <v>240</v>
      </c>
    </row>
    <row r="169" spans="1:65" s="13" customFormat="1" ht="22.5">
      <c r="B169" s="206"/>
      <c r="C169" s="207"/>
      <c r="D169" s="208" t="s">
        <v>163</v>
      </c>
      <c r="E169" s="209" t="s">
        <v>1</v>
      </c>
      <c r="F169" s="210" t="s">
        <v>241</v>
      </c>
      <c r="G169" s="207"/>
      <c r="H169" s="211">
        <v>5.5250000000000004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163</v>
      </c>
      <c r="AU169" s="217" t="s">
        <v>94</v>
      </c>
      <c r="AV169" s="13" t="s">
        <v>94</v>
      </c>
      <c r="AW169" s="13" t="s">
        <v>41</v>
      </c>
      <c r="AX169" s="13" t="s">
        <v>92</v>
      </c>
      <c r="AY169" s="217" t="s">
        <v>147</v>
      </c>
    </row>
    <row r="170" spans="1:65" s="2" customFormat="1" ht="16.5" customHeight="1">
      <c r="A170" s="34"/>
      <c r="B170" s="35"/>
      <c r="C170" s="193" t="s">
        <v>242</v>
      </c>
      <c r="D170" s="193" t="s">
        <v>149</v>
      </c>
      <c r="E170" s="194" t="s">
        <v>243</v>
      </c>
      <c r="F170" s="195" t="s">
        <v>244</v>
      </c>
      <c r="G170" s="196" t="s">
        <v>179</v>
      </c>
      <c r="H170" s="197">
        <v>3</v>
      </c>
      <c r="I170" s="198"/>
      <c r="J170" s="199">
        <f>ROUND(I170*H170,2)</f>
        <v>0</v>
      </c>
      <c r="K170" s="195" t="s">
        <v>153</v>
      </c>
      <c r="L170" s="39"/>
      <c r="M170" s="200" t="s">
        <v>1</v>
      </c>
      <c r="N170" s="201" t="s">
        <v>50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154</v>
      </c>
      <c r="AT170" s="204" t="s">
        <v>149</v>
      </c>
      <c r="AU170" s="204" t="s">
        <v>94</v>
      </c>
      <c r="AY170" s="16" t="s">
        <v>147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92</v>
      </c>
      <c r="BK170" s="205">
        <f>ROUND(I170*H170,2)</f>
        <v>0</v>
      </c>
      <c r="BL170" s="16" t="s">
        <v>154</v>
      </c>
      <c r="BM170" s="204" t="s">
        <v>245</v>
      </c>
    </row>
    <row r="171" spans="1:65" s="13" customFormat="1" ht="11.25">
      <c r="B171" s="206"/>
      <c r="C171" s="207"/>
      <c r="D171" s="208" t="s">
        <v>163</v>
      </c>
      <c r="E171" s="209" t="s">
        <v>1</v>
      </c>
      <c r="F171" s="210" t="s">
        <v>246</v>
      </c>
      <c r="G171" s="207"/>
      <c r="H171" s="211">
        <v>3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163</v>
      </c>
      <c r="AU171" s="217" t="s">
        <v>94</v>
      </c>
      <c r="AV171" s="13" t="s">
        <v>94</v>
      </c>
      <c r="AW171" s="13" t="s">
        <v>41</v>
      </c>
      <c r="AX171" s="13" t="s">
        <v>92</v>
      </c>
      <c r="AY171" s="217" t="s">
        <v>147</v>
      </c>
    </row>
    <row r="172" spans="1:65" s="2" customFormat="1" ht="24">
      <c r="A172" s="34"/>
      <c r="B172" s="35"/>
      <c r="C172" s="193" t="s">
        <v>247</v>
      </c>
      <c r="D172" s="193" t="s">
        <v>149</v>
      </c>
      <c r="E172" s="194" t="s">
        <v>248</v>
      </c>
      <c r="F172" s="195" t="s">
        <v>249</v>
      </c>
      <c r="G172" s="196" t="s">
        <v>179</v>
      </c>
      <c r="H172" s="197">
        <v>8.5250000000000004</v>
      </c>
      <c r="I172" s="198"/>
      <c r="J172" s="199">
        <f>ROUND(I172*H172,2)</f>
        <v>0</v>
      </c>
      <c r="K172" s="195" t="s">
        <v>153</v>
      </c>
      <c r="L172" s="39"/>
      <c r="M172" s="200" t="s">
        <v>1</v>
      </c>
      <c r="N172" s="201" t="s">
        <v>50</v>
      </c>
      <c r="O172" s="71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154</v>
      </c>
      <c r="AT172" s="204" t="s">
        <v>149</v>
      </c>
      <c r="AU172" s="204" t="s">
        <v>94</v>
      </c>
      <c r="AY172" s="16" t="s">
        <v>147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6" t="s">
        <v>92</v>
      </c>
      <c r="BK172" s="205">
        <f>ROUND(I172*H172,2)</f>
        <v>0</v>
      </c>
      <c r="BL172" s="16" t="s">
        <v>154</v>
      </c>
      <c r="BM172" s="204" t="s">
        <v>250</v>
      </c>
    </row>
    <row r="173" spans="1:65" s="13" customFormat="1" ht="11.25">
      <c r="B173" s="206"/>
      <c r="C173" s="207"/>
      <c r="D173" s="208" t="s">
        <v>163</v>
      </c>
      <c r="E173" s="209" t="s">
        <v>1</v>
      </c>
      <c r="F173" s="210" t="s">
        <v>251</v>
      </c>
      <c r="G173" s="207"/>
      <c r="H173" s="211">
        <v>5.5250000000000004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163</v>
      </c>
      <c r="AU173" s="217" t="s">
        <v>94</v>
      </c>
      <c r="AV173" s="13" t="s">
        <v>94</v>
      </c>
      <c r="AW173" s="13" t="s">
        <v>41</v>
      </c>
      <c r="AX173" s="13" t="s">
        <v>85</v>
      </c>
      <c r="AY173" s="217" t="s">
        <v>147</v>
      </c>
    </row>
    <row r="174" spans="1:65" s="13" customFormat="1" ht="11.25">
      <c r="B174" s="206"/>
      <c r="C174" s="207"/>
      <c r="D174" s="208" t="s">
        <v>163</v>
      </c>
      <c r="E174" s="209" t="s">
        <v>1</v>
      </c>
      <c r="F174" s="210" t="s">
        <v>252</v>
      </c>
      <c r="G174" s="207"/>
      <c r="H174" s="211">
        <v>3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163</v>
      </c>
      <c r="AU174" s="217" t="s">
        <v>94</v>
      </c>
      <c r="AV174" s="13" t="s">
        <v>94</v>
      </c>
      <c r="AW174" s="13" t="s">
        <v>41</v>
      </c>
      <c r="AX174" s="13" t="s">
        <v>85</v>
      </c>
      <c r="AY174" s="217" t="s">
        <v>147</v>
      </c>
    </row>
    <row r="175" spans="1:65" s="14" customFormat="1" ht="11.25">
      <c r="B175" s="222"/>
      <c r="C175" s="223"/>
      <c r="D175" s="208" t="s">
        <v>163</v>
      </c>
      <c r="E175" s="224" t="s">
        <v>1</v>
      </c>
      <c r="F175" s="225" t="s">
        <v>183</v>
      </c>
      <c r="G175" s="223"/>
      <c r="H175" s="226">
        <v>8.5250000000000004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163</v>
      </c>
      <c r="AU175" s="232" t="s">
        <v>94</v>
      </c>
      <c r="AV175" s="14" t="s">
        <v>154</v>
      </c>
      <c r="AW175" s="14" t="s">
        <v>41</v>
      </c>
      <c r="AX175" s="14" t="s">
        <v>92</v>
      </c>
      <c r="AY175" s="232" t="s">
        <v>147</v>
      </c>
    </row>
    <row r="176" spans="1:65" s="2" customFormat="1" ht="16.5" customHeight="1">
      <c r="A176" s="34"/>
      <c r="B176" s="35"/>
      <c r="C176" s="193" t="s">
        <v>253</v>
      </c>
      <c r="D176" s="193" t="s">
        <v>149</v>
      </c>
      <c r="E176" s="194" t="s">
        <v>254</v>
      </c>
      <c r="F176" s="195" t="s">
        <v>255</v>
      </c>
      <c r="G176" s="196" t="s">
        <v>152</v>
      </c>
      <c r="H176" s="197">
        <v>12.04</v>
      </c>
      <c r="I176" s="198"/>
      <c r="J176" s="199">
        <f>ROUND(I176*H176,2)</f>
        <v>0</v>
      </c>
      <c r="K176" s="195" t="s">
        <v>153</v>
      </c>
      <c r="L176" s="39"/>
      <c r="M176" s="200" t="s">
        <v>1</v>
      </c>
      <c r="N176" s="201" t="s">
        <v>50</v>
      </c>
      <c r="O176" s="71"/>
      <c r="P176" s="202">
        <f>O176*H176</f>
        <v>0</v>
      </c>
      <c r="Q176" s="202">
        <v>1.4357E-3</v>
      </c>
      <c r="R176" s="202">
        <f>Q176*H176</f>
        <v>1.7285828E-2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154</v>
      </c>
      <c r="AT176" s="204" t="s">
        <v>149</v>
      </c>
      <c r="AU176" s="204" t="s">
        <v>94</v>
      </c>
      <c r="AY176" s="16" t="s">
        <v>147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92</v>
      </c>
      <c r="BK176" s="205">
        <f>ROUND(I176*H176,2)</f>
        <v>0</v>
      </c>
      <c r="BL176" s="16" t="s">
        <v>154</v>
      </c>
      <c r="BM176" s="204" t="s">
        <v>256</v>
      </c>
    </row>
    <row r="177" spans="1:65" s="13" customFormat="1" ht="22.5">
      <c r="B177" s="206"/>
      <c r="C177" s="207"/>
      <c r="D177" s="208" t="s">
        <v>163</v>
      </c>
      <c r="E177" s="209" t="s">
        <v>1</v>
      </c>
      <c r="F177" s="210" t="s">
        <v>257</v>
      </c>
      <c r="G177" s="207"/>
      <c r="H177" s="211">
        <v>12.04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163</v>
      </c>
      <c r="AU177" s="217" t="s">
        <v>94</v>
      </c>
      <c r="AV177" s="13" t="s">
        <v>94</v>
      </c>
      <c r="AW177" s="13" t="s">
        <v>41</v>
      </c>
      <c r="AX177" s="13" t="s">
        <v>92</v>
      </c>
      <c r="AY177" s="217" t="s">
        <v>147</v>
      </c>
    </row>
    <row r="178" spans="1:65" s="2" customFormat="1" ht="16.5" customHeight="1">
      <c r="A178" s="34"/>
      <c r="B178" s="35"/>
      <c r="C178" s="193" t="s">
        <v>7</v>
      </c>
      <c r="D178" s="193" t="s">
        <v>149</v>
      </c>
      <c r="E178" s="194" t="s">
        <v>258</v>
      </c>
      <c r="F178" s="195" t="s">
        <v>259</v>
      </c>
      <c r="G178" s="196" t="s">
        <v>152</v>
      </c>
      <c r="H178" s="197">
        <v>12.04</v>
      </c>
      <c r="I178" s="198"/>
      <c r="J178" s="199">
        <f>ROUND(I178*H178,2)</f>
        <v>0</v>
      </c>
      <c r="K178" s="195" t="s">
        <v>153</v>
      </c>
      <c r="L178" s="39"/>
      <c r="M178" s="200" t="s">
        <v>1</v>
      </c>
      <c r="N178" s="201" t="s">
        <v>50</v>
      </c>
      <c r="O178" s="71"/>
      <c r="P178" s="202">
        <f>O178*H178</f>
        <v>0</v>
      </c>
      <c r="Q178" s="202">
        <v>3.6000000000000001E-5</v>
      </c>
      <c r="R178" s="202">
        <f>Q178*H178</f>
        <v>4.3344E-4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154</v>
      </c>
      <c r="AT178" s="204" t="s">
        <v>149</v>
      </c>
      <c r="AU178" s="204" t="s">
        <v>94</v>
      </c>
      <c r="AY178" s="16" t="s">
        <v>147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6" t="s">
        <v>92</v>
      </c>
      <c r="BK178" s="205">
        <f>ROUND(I178*H178,2)</f>
        <v>0</v>
      </c>
      <c r="BL178" s="16" t="s">
        <v>154</v>
      </c>
      <c r="BM178" s="204" t="s">
        <v>260</v>
      </c>
    </row>
    <row r="179" spans="1:65" s="2" customFormat="1" ht="24">
      <c r="A179" s="34"/>
      <c r="B179" s="35"/>
      <c r="C179" s="193" t="s">
        <v>261</v>
      </c>
      <c r="D179" s="193" t="s">
        <v>149</v>
      </c>
      <c r="E179" s="194" t="s">
        <v>262</v>
      </c>
      <c r="F179" s="195" t="s">
        <v>263</v>
      </c>
      <c r="G179" s="196" t="s">
        <v>197</v>
      </c>
      <c r="H179" s="197">
        <v>0.30399999999999999</v>
      </c>
      <c r="I179" s="198"/>
      <c r="J179" s="199">
        <f>ROUND(I179*H179,2)</f>
        <v>0</v>
      </c>
      <c r="K179" s="195" t="s">
        <v>153</v>
      </c>
      <c r="L179" s="39"/>
      <c r="M179" s="200" t="s">
        <v>1</v>
      </c>
      <c r="N179" s="201" t="s">
        <v>50</v>
      </c>
      <c r="O179" s="71"/>
      <c r="P179" s="202">
        <f>O179*H179</f>
        <v>0</v>
      </c>
      <c r="Q179" s="202">
        <v>1.0606640000000001</v>
      </c>
      <c r="R179" s="202">
        <f>Q179*H179</f>
        <v>0.32244185600000003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154</v>
      </c>
      <c r="AT179" s="204" t="s">
        <v>149</v>
      </c>
      <c r="AU179" s="204" t="s">
        <v>94</v>
      </c>
      <c r="AY179" s="16" t="s">
        <v>147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6" t="s">
        <v>92</v>
      </c>
      <c r="BK179" s="205">
        <f>ROUND(I179*H179,2)</f>
        <v>0</v>
      </c>
      <c r="BL179" s="16" t="s">
        <v>154</v>
      </c>
      <c r="BM179" s="204" t="s">
        <v>264</v>
      </c>
    </row>
    <row r="180" spans="1:65" s="13" customFormat="1" ht="22.5">
      <c r="B180" s="206"/>
      <c r="C180" s="207"/>
      <c r="D180" s="208" t="s">
        <v>163</v>
      </c>
      <c r="E180" s="209" t="s">
        <v>1</v>
      </c>
      <c r="F180" s="210" t="s">
        <v>265</v>
      </c>
      <c r="G180" s="207"/>
      <c r="H180" s="211">
        <v>0.30399999999999999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163</v>
      </c>
      <c r="AU180" s="217" t="s">
        <v>94</v>
      </c>
      <c r="AV180" s="13" t="s">
        <v>94</v>
      </c>
      <c r="AW180" s="13" t="s">
        <v>41</v>
      </c>
      <c r="AX180" s="13" t="s">
        <v>92</v>
      </c>
      <c r="AY180" s="217" t="s">
        <v>147</v>
      </c>
    </row>
    <row r="181" spans="1:65" s="2" customFormat="1" ht="24">
      <c r="A181" s="34"/>
      <c r="B181" s="35"/>
      <c r="C181" s="193" t="s">
        <v>266</v>
      </c>
      <c r="D181" s="193" t="s">
        <v>149</v>
      </c>
      <c r="E181" s="194" t="s">
        <v>267</v>
      </c>
      <c r="F181" s="195" t="s">
        <v>268</v>
      </c>
      <c r="G181" s="196" t="s">
        <v>179</v>
      </c>
      <c r="H181" s="197">
        <v>12.8</v>
      </c>
      <c r="I181" s="198"/>
      <c r="J181" s="199">
        <f>ROUND(I181*H181,2)</f>
        <v>0</v>
      </c>
      <c r="K181" s="195" t="s">
        <v>153</v>
      </c>
      <c r="L181" s="39"/>
      <c r="M181" s="200" t="s">
        <v>1</v>
      </c>
      <c r="N181" s="201" t="s">
        <v>50</v>
      </c>
      <c r="O181" s="71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154</v>
      </c>
      <c r="AT181" s="204" t="s">
        <v>149</v>
      </c>
      <c r="AU181" s="204" t="s">
        <v>94</v>
      </c>
      <c r="AY181" s="16" t="s">
        <v>147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6" t="s">
        <v>92</v>
      </c>
      <c r="BK181" s="205">
        <f>ROUND(I181*H181,2)</f>
        <v>0</v>
      </c>
      <c r="BL181" s="16" t="s">
        <v>154</v>
      </c>
      <c r="BM181" s="204" t="s">
        <v>269</v>
      </c>
    </row>
    <row r="182" spans="1:65" s="13" customFormat="1" ht="11.25">
      <c r="B182" s="206"/>
      <c r="C182" s="207"/>
      <c r="D182" s="208" t="s">
        <v>163</v>
      </c>
      <c r="E182" s="209" t="s">
        <v>1</v>
      </c>
      <c r="F182" s="210" t="s">
        <v>270</v>
      </c>
      <c r="G182" s="207"/>
      <c r="H182" s="211">
        <v>12.8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163</v>
      </c>
      <c r="AU182" s="217" t="s">
        <v>94</v>
      </c>
      <c r="AV182" s="13" t="s">
        <v>94</v>
      </c>
      <c r="AW182" s="13" t="s">
        <v>41</v>
      </c>
      <c r="AX182" s="13" t="s">
        <v>92</v>
      </c>
      <c r="AY182" s="217" t="s">
        <v>147</v>
      </c>
    </row>
    <row r="183" spans="1:65" s="2" customFormat="1" ht="24">
      <c r="A183" s="34"/>
      <c r="B183" s="35"/>
      <c r="C183" s="193" t="s">
        <v>271</v>
      </c>
      <c r="D183" s="193" t="s">
        <v>149</v>
      </c>
      <c r="E183" s="194" t="s">
        <v>272</v>
      </c>
      <c r="F183" s="195" t="s">
        <v>273</v>
      </c>
      <c r="G183" s="196" t="s">
        <v>274</v>
      </c>
      <c r="H183" s="197">
        <v>60</v>
      </c>
      <c r="I183" s="198"/>
      <c r="J183" s="199">
        <f>ROUND(I183*H183,2)</f>
        <v>0</v>
      </c>
      <c r="K183" s="195" t="s">
        <v>153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6.1295699999999997E-5</v>
      </c>
      <c r="R183" s="202">
        <f>Q183*H183</f>
        <v>3.6777419999999999E-3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154</v>
      </c>
      <c r="AT183" s="204" t="s">
        <v>149</v>
      </c>
      <c r="AU183" s="204" t="s">
        <v>94</v>
      </c>
      <c r="AY183" s="16" t="s">
        <v>147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154</v>
      </c>
      <c r="BM183" s="204" t="s">
        <v>275</v>
      </c>
    </row>
    <row r="184" spans="1:65" s="2" customFormat="1" ht="39">
      <c r="A184" s="34"/>
      <c r="B184" s="35"/>
      <c r="C184" s="36"/>
      <c r="D184" s="208" t="s">
        <v>173</v>
      </c>
      <c r="E184" s="36"/>
      <c r="F184" s="218" t="s">
        <v>276</v>
      </c>
      <c r="G184" s="36"/>
      <c r="H184" s="36"/>
      <c r="I184" s="219"/>
      <c r="J184" s="36"/>
      <c r="K184" s="36"/>
      <c r="L184" s="39"/>
      <c r="M184" s="220"/>
      <c r="N184" s="221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173</v>
      </c>
      <c r="AU184" s="16" t="s">
        <v>94</v>
      </c>
    </row>
    <row r="185" spans="1:65" s="2" customFormat="1" ht="24">
      <c r="A185" s="34"/>
      <c r="B185" s="35"/>
      <c r="C185" s="233" t="s">
        <v>277</v>
      </c>
      <c r="D185" s="233" t="s">
        <v>206</v>
      </c>
      <c r="E185" s="234" t="s">
        <v>278</v>
      </c>
      <c r="F185" s="235" t="s">
        <v>279</v>
      </c>
      <c r="G185" s="236" t="s">
        <v>179</v>
      </c>
      <c r="H185" s="237">
        <v>6.9429999999999996</v>
      </c>
      <c r="I185" s="238"/>
      <c r="J185" s="239">
        <f>ROUND(I185*H185,2)</f>
        <v>0</v>
      </c>
      <c r="K185" s="235" t="s">
        <v>1</v>
      </c>
      <c r="L185" s="240"/>
      <c r="M185" s="241" t="s">
        <v>1</v>
      </c>
      <c r="N185" s="242" t="s">
        <v>50</v>
      </c>
      <c r="O185" s="71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188</v>
      </c>
      <c r="AT185" s="204" t="s">
        <v>206</v>
      </c>
      <c r="AU185" s="204" t="s">
        <v>94</v>
      </c>
      <c r="AY185" s="16" t="s">
        <v>147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6" t="s">
        <v>92</v>
      </c>
      <c r="BK185" s="205">
        <f>ROUND(I185*H185,2)</f>
        <v>0</v>
      </c>
      <c r="BL185" s="16" t="s">
        <v>154</v>
      </c>
      <c r="BM185" s="204" t="s">
        <v>280</v>
      </c>
    </row>
    <row r="186" spans="1:65" s="13" customFormat="1" ht="22.5">
      <c r="B186" s="206"/>
      <c r="C186" s="207"/>
      <c r="D186" s="208" t="s">
        <v>163</v>
      </c>
      <c r="E186" s="209" t="s">
        <v>1</v>
      </c>
      <c r="F186" s="210" t="s">
        <v>281</v>
      </c>
      <c r="G186" s="207"/>
      <c r="H186" s="211">
        <v>6.9429999999999996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163</v>
      </c>
      <c r="AU186" s="217" t="s">
        <v>94</v>
      </c>
      <c r="AV186" s="13" t="s">
        <v>94</v>
      </c>
      <c r="AW186" s="13" t="s">
        <v>41</v>
      </c>
      <c r="AX186" s="13" t="s">
        <v>92</v>
      </c>
      <c r="AY186" s="217" t="s">
        <v>147</v>
      </c>
    </row>
    <row r="187" spans="1:65" s="2" customFormat="1" ht="24">
      <c r="A187" s="34"/>
      <c r="B187" s="35"/>
      <c r="C187" s="193" t="s">
        <v>282</v>
      </c>
      <c r="D187" s="193" t="s">
        <v>149</v>
      </c>
      <c r="E187" s="194" t="s">
        <v>283</v>
      </c>
      <c r="F187" s="195" t="s">
        <v>284</v>
      </c>
      <c r="G187" s="196" t="s">
        <v>274</v>
      </c>
      <c r="H187" s="197">
        <v>70</v>
      </c>
      <c r="I187" s="198"/>
      <c r="J187" s="199">
        <f>ROUND(I187*H187,2)</f>
        <v>0</v>
      </c>
      <c r="K187" s="195" t="s">
        <v>153</v>
      </c>
      <c r="L187" s="39"/>
      <c r="M187" s="200" t="s">
        <v>1</v>
      </c>
      <c r="N187" s="201" t="s">
        <v>50</v>
      </c>
      <c r="O187" s="71"/>
      <c r="P187" s="202">
        <f>O187*H187</f>
        <v>0</v>
      </c>
      <c r="Q187" s="202">
        <v>6.1295699999999997E-5</v>
      </c>
      <c r="R187" s="202">
        <f>Q187*H187</f>
        <v>4.2906989999999994E-3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154</v>
      </c>
      <c r="AT187" s="204" t="s">
        <v>149</v>
      </c>
      <c r="AU187" s="204" t="s">
        <v>94</v>
      </c>
      <c r="AY187" s="16" t="s">
        <v>147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6" t="s">
        <v>92</v>
      </c>
      <c r="BK187" s="205">
        <f>ROUND(I187*H187,2)</f>
        <v>0</v>
      </c>
      <c r="BL187" s="16" t="s">
        <v>154</v>
      </c>
      <c r="BM187" s="204" t="s">
        <v>285</v>
      </c>
    </row>
    <row r="188" spans="1:65" s="2" customFormat="1" ht="19.5">
      <c r="A188" s="34"/>
      <c r="B188" s="35"/>
      <c r="C188" s="36"/>
      <c r="D188" s="208" t="s">
        <v>173</v>
      </c>
      <c r="E188" s="36"/>
      <c r="F188" s="218" t="s">
        <v>286</v>
      </c>
      <c r="G188" s="36"/>
      <c r="H188" s="36"/>
      <c r="I188" s="219"/>
      <c r="J188" s="36"/>
      <c r="K188" s="36"/>
      <c r="L188" s="39"/>
      <c r="M188" s="220"/>
      <c r="N188" s="221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173</v>
      </c>
      <c r="AU188" s="16" t="s">
        <v>94</v>
      </c>
    </row>
    <row r="189" spans="1:65" s="2" customFormat="1" ht="24">
      <c r="A189" s="34"/>
      <c r="B189" s="35"/>
      <c r="C189" s="233" t="s">
        <v>287</v>
      </c>
      <c r="D189" s="233" t="s">
        <v>206</v>
      </c>
      <c r="E189" s="234" t="s">
        <v>278</v>
      </c>
      <c r="F189" s="235" t="s">
        <v>279</v>
      </c>
      <c r="G189" s="236" t="s">
        <v>179</v>
      </c>
      <c r="H189" s="237">
        <v>8.9380000000000006</v>
      </c>
      <c r="I189" s="238"/>
      <c r="J189" s="239">
        <f>ROUND(I189*H189,2)</f>
        <v>0</v>
      </c>
      <c r="K189" s="235" t="s">
        <v>1</v>
      </c>
      <c r="L189" s="240"/>
      <c r="M189" s="241" t="s">
        <v>1</v>
      </c>
      <c r="N189" s="242" t="s">
        <v>50</v>
      </c>
      <c r="O189" s="71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188</v>
      </c>
      <c r="AT189" s="204" t="s">
        <v>206</v>
      </c>
      <c r="AU189" s="204" t="s">
        <v>94</v>
      </c>
      <c r="AY189" s="16" t="s">
        <v>147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6" t="s">
        <v>92</v>
      </c>
      <c r="BK189" s="205">
        <f>ROUND(I189*H189,2)</f>
        <v>0</v>
      </c>
      <c r="BL189" s="16" t="s">
        <v>154</v>
      </c>
      <c r="BM189" s="204" t="s">
        <v>288</v>
      </c>
    </row>
    <row r="190" spans="1:65" s="13" customFormat="1" ht="22.5">
      <c r="B190" s="206"/>
      <c r="C190" s="207"/>
      <c r="D190" s="208" t="s">
        <v>163</v>
      </c>
      <c r="E190" s="209" t="s">
        <v>1</v>
      </c>
      <c r="F190" s="210" t="s">
        <v>289</v>
      </c>
      <c r="G190" s="207"/>
      <c r="H190" s="211">
        <v>8.9380000000000006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163</v>
      </c>
      <c r="AU190" s="217" t="s">
        <v>94</v>
      </c>
      <c r="AV190" s="13" t="s">
        <v>94</v>
      </c>
      <c r="AW190" s="13" t="s">
        <v>41</v>
      </c>
      <c r="AX190" s="13" t="s">
        <v>92</v>
      </c>
      <c r="AY190" s="217" t="s">
        <v>147</v>
      </c>
    </row>
    <row r="191" spans="1:65" s="12" customFormat="1" ht="22.9" customHeight="1">
      <c r="B191" s="177"/>
      <c r="C191" s="178"/>
      <c r="D191" s="179" t="s">
        <v>84</v>
      </c>
      <c r="E191" s="191" t="s">
        <v>159</v>
      </c>
      <c r="F191" s="191" t="s">
        <v>290</v>
      </c>
      <c r="G191" s="178"/>
      <c r="H191" s="178"/>
      <c r="I191" s="181"/>
      <c r="J191" s="192">
        <f>BK191</f>
        <v>0</v>
      </c>
      <c r="K191" s="178"/>
      <c r="L191" s="183"/>
      <c r="M191" s="184"/>
      <c r="N191" s="185"/>
      <c r="O191" s="185"/>
      <c r="P191" s="186">
        <f>SUM(P192:P207)</f>
        <v>0</v>
      </c>
      <c r="Q191" s="185"/>
      <c r="R191" s="186">
        <f>SUM(R192:R207)</f>
        <v>9.7686528645440003</v>
      </c>
      <c r="S191" s="185"/>
      <c r="T191" s="187">
        <f>SUM(T192:T207)</f>
        <v>0</v>
      </c>
      <c r="AR191" s="188" t="s">
        <v>92</v>
      </c>
      <c r="AT191" s="189" t="s">
        <v>84</v>
      </c>
      <c r="AU191" s="189" t="s">
        <v>92</v>
      </c>
      <c r="AY191" s="188" t="s">
        <v>147</v>
      </c>
      <c r="BK191" s="190">
        <f>SUM(BK192:BK207)</f>
        <v>0</v>
      </c>
    </row>
    <row r="192" spans="1:65" s="2" customFormat="1" ht="16.5" customHeight="1">
      <c r="A192" s="34"/>
      <c r="B192" s="35"/>
      <c r="C192" s="193" t="s">
        <v>291</v>
      </c>
      <c r="D192" s="193" t="s">
        <v>149</v>
      </c>
      <c r="E192" s="194" t="s">
        <v>292</v>
      </c>
      <c r="F192" s="195" t="s">
        <v>293</v>
      </c>
      <c r="G192" s="196" t="s">
        <v>179</v>
      </c>
      <c r="H192" s="197">
        <v>29.382000000000001</v>
      </c>
      <c r="I192" s="198"/>
      <c r="J192" s="199">
        <f>ROUND(I192*H192,2)</f>
        <v>0</v>
      </c>
      <c r="K192" s="195" t="s">
        <v>153</v>
      </c>
      <c r="L192" s="39"/>
      <c r="M192" s="200" t="s">
        <v>1</v>
      </c>
      <c r="N192" s="201" t="s">
        <v>50</v>
      </c>
      <c r="O192" s="71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154</v>
      </c>
      <c r="AT192" s="204" t="s">
        <v>149</v>
      </c>
      <c r="AU192" s="204" t="s">
        <v>94</v>
      </c>
      <c r="AY192" s="16" t="s">
        <v>147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6" t="s">
        <v>92</v>
      </c>
      <c r="BK192" s="205">
        <f>ROUND(I192*H192,2)</f>
        <v>0</v>
      </c>
      <c r="BL192" s="16" t="s">
        <v>154</v>
      </c>
      <c r="BM192" s="204" t="s">
        <v>294</v>
      </c>
    </row>
    <row r="193" spans="1:65" s="13" customFormat="1" ht="33.75">
      <c r="B193" s="206"/>
      <c r="C193" s="207"/>
      <c r="D193" s="208" t="s">
        <v>163</v>
      </c>
      <c r="E193" s="209" t="s">
        <v>1</v>
      </c>
      <c r="F193" s="210" t="s">
        <v>295</v>
      </c>
      <c r="G193" s="207"/>
      <c r="H193" s="211">
        <v>29.382000000000001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163</v>
      </c>
      <c r="AU193" s="217" t="s">
        <v>94</v>
      </c>
      <c r="AV193" s="13" t="s">
        <v>94</v>
      </c>
      <c r="AW193" s="13" t="s">
        <v>41</v>
      </c>
      <c r="AX193" s="13" t="s">
        <v>92</v>
      </c>
      <c r="AY193" s="217" t="s">
        <v>147</v>
      </c>
    </row>
    <row r="194" spans="1:65" s="2" customFormat="1" ht="24">
      <c r="A194" s="34"/>
      <c r="B194" s="35"/>
      <c r="C194" s="193" t="s">
        <v>296</v>
      </c>
      <c r="D194" s="193" t="s">
        <v>149</v>
      </c>
      <c r="E194" s="194" t="s">
        <v>297</v>
      </c>
      <c r="F194" s="195" t="s">
        <v>298</v>
      </c>
      <c r="G194" s="196" t="s">
        <v>152</v>
      </c>
      <c r="H194" s="197">
        <v>88.637</v>
      </c>
      <c r="I194" s="198"/>
      <c r="J194" s="199">
        <f>ROUND(I194*H194,2)</f>
        <v>0</v>
      </c>
      <c r="K194" s="195" t="s">
        <v>153</v>
      </c>
      <c r="L194" s="39"/>
      <c r="M194" s="200" t="s">
        <v>1</v>
      </c>
      <c r="N194" s="201" t="s">
        <v>50</v>
      </c>
      <c r="O194" s="71"/>
      <c r="P194" s="202">
        <f>O194*H194</f>
        <v>0</v>
      </c>
      <c r="Q194" s="202">
        <v>2.5188060000000002E-2</v>
      </c>
      <c r="R194" s="202">
        <f>Q194*H194</f>
        <v>2.2325940742200001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154</v>
      </c>
      <c r="AT194" s="204" t="s">
        <v>149</v>
      </c>
      <c r="AU194" s="204" t="s">
        <v>94</v>
      </c>
      <c r="AY194" s="16" t="s">
        <v>147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6" t="s">
        <v>92</v>
      </c>
      <c r="BK194" s="205">
        <f>ROUND(I194*H194,2)</f>
        <v>0</v>
      </c>
      <c r="BL194" s="16" t="s">
        <v>154</v>
      </c>
      <c r="BM194" s="204" t="s">
        <v>299</v>
      </c>
    </row>
    <row r="195" spans="1:65" s="13" customFormat="1" ht="22.5">
      <c r="B195" s="206"/>
      <c r="C195" s="207"/>
      <c r="D195" s="208" t="s">
        <v>163</v>
      </c>
      <c r="E195" s="209" t="s">
        <v>1</v>
      </c>
      <c r="F195" s="210" t="s">
        <v>300</v>
      </c>
      <c r="G195" s="207"/>
      <c r="H195" s="211">
        <v>88.637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163</v>
      </c>
      <c r="AU195" s="217" t="s">
        <v>94</v>
      </c>
      <c r="AV195" s="13" t="s">
        <v>94</v>
      </c>
      <c r="AW195" s="13" t="s">
        <v>41</v>
      </c>
      <c r="AX195" s="13" t="s">
        <v>92</v>
      </c>
      <c r="AY195" s="217" t="s">
        <v>147</v>
      </c>
    </row>
    <row r="196" spans="1:65" s="2" customFormat="1" ht="24">
      <c r="A196" s="34"/>
      <c r="B196" s="35"/>
      <c r="C196" s="193" t="s">
        <v>301</v>
      </c>
      <c r="D196" s="193" t="s">
        <v>149</v>
      </c>
      <c r="E196" s="194" t="s">
        <v>302</v>
      </c>
      <c r="F196" s="195" t="s">
        <v>303</v>
      </c>
      <c r="G196" s="196" t="s">
        <v>152</v>
      </c>
      <c r="H196" s="197">
        <v>88.637</v>
      </c>
      <c r="I196" s="198"/>
      <c r="J196" s="199">
        <f>ROUND(I196*H196,2)</f>
        <v>0</v>
      </c>
      <c r="K196" s="195" t="s">
        <v>153</v>
      </c>
      <c r="L196" s="39"/>
      <c r="M196" s="200" t="s">
        <v>1</v>
      </c>
      <c r="N196" s="201" t="s">
        <v>50</v>
      </c>
      <c r="O196" s="71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154</v>
      </c>
      <c r="AT196" s="204" t="s">
        <v>149</v>
      </c>
      <c r="AU196" s="204" t="s">
        <v>94</v>
      </c>
      <c r="AY196" s="16" t="s">
        <v>147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6" t="s">
        <v>92</v>
      </c>
      <c r="BK196" s="205">
        <f>ROUND(I196*H196,2)</f>
        <v>0</v>
      </c>
      <c r="BL196" s="16" t="s">
        <v>154</v>
      </c>
      <c r="BM196" s="204" t="s">
        <v>304</v>
      </c>
    </row>
    <row r="197" spans="1:65" s="2" customFormat="1" ht="24">
      <c r="A197" s="34"/>
      <c r="B197" s="35"/>
      <c r="C197" s="193" t="s">
        <v>305</v>
      </c>
      <c r="D197" s="193" t="s">
        <v>149</v>
      </c>
      <c r="E197" s="194" t="s">
        <v>306</v>
      </c>
      <c r="F197" s="195" t="s">
        <v>307</v>
      </c>
      <c r="G197" s="196" t="s">
        <v>197</v>
      </c>
      <c r="H197" s="197">
        <v>2.806</v>
      </c>
      <c r="I197" s="198"/>
      <c r="J197" s="199">
        <f>ROUND(I197*H197,2)</f>
        <v>0</v>
      </c>
      <c r="K197" s="195" t="s">
        <v>153</v>
      </c>
      <c r="L197" s="39"/>
      <c r="M197" s="200" t="s">
        <v>1</v>
      </c>
      <c r="N197" s="201" t="s">
        <v>50</v>
      </c>
      <c r="O197" s="71"/>
      <c r="P197" s="202">
        <f>O197*H197</f>
        <v>0</v>
      </c>
      <c r="Q197" s="202">
        <v>1.0474082039999999</v>
      </c>
      <c r="R197" s="202">
        <f>Q197*H197</f>
        <v>2.9390274204239999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154</v>
      </c>
      <c r="AT197" s="204" t="s">
        <v>149</v>
      </c>
      <c r="AU197" s="204" t="s">
        <v>94</v>
      </c>
      <c r="AY197" s="16" t="s">
        <v>147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92</v>
      </c>
      <c r="BK197" s="205">
        <f>ROUND(I197*H197,2)</f>
        <v>0</v>
      </c>
      <c r="BL197" s="16" t="s">
        <v>154</v>
      </c>
      <c r="BM197" s="204" t="s">
        <v>308</v>
      </c>
    </row>
    <row r="198" spans="1:65" s="13" customFormat="1" ht="11.25">
      <c r="B198" s="206"/>
      <c r="C198" s="207"/>
      <c r="D198" s="208" t="s">
        <v>163</v>
      </c>
      <c r="E198" s="209" t="s">
        <v>1</v>
      </c>
      <c r="F198" s="210" t="s">
        <v>309</v>
      </c>
      <c r="G198" s="207"/>
      <c r="H198" s="211">
        <v>2.806</v>
      </c>
      <c r="I198" s="212"/>
      <c r="J198" s="207"/>
      <c r="K198" s="207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163</v>
      </c>
      <c r="AU198" s="217" t="s">
        <v>94</v>
      </c>
      <c r="AV198" s="13" t="s">
        <v>94</v>
      </c>
      <c r="AW198" s="13" t="s">
        <v>41</v>
      </c>
      <c r="AX198" s="13" t="s">
        <v>92</v>
      </c>
      <c r="AY198" s="217" t="s">
        <v>147</v>
      </c>
    </row>
    <row r="199" spans="1:65" s="2" customFormat="1" ht="16.5" customHeight="1">
      <c r="A199" s="34"/>
      <c r="B199" s="35"/>
      <c r="C199" s="193" t="s">
        <v>310</v>
      </c>
      <c r="D199" s="193" t="s">
        <v>149</v>
      </c>
      <c r="E199" s="194" t="s">
        <v>311</v>
      </c>
      <c r="F199" s="195" t="s">
        <v>312</v>
      </c>
      <c r="G199" s="196" t="s">
        <v>179</v>
      </c>
      <c r="H199" s="197">
        <v>13.2</v>
      </c>
      <c r="I199" s="198"/>
      <c r="J199" s="199">
        <f>ROUND(I199*H199,2)</f>
        <v>0</v>
      </c>
      <c r="K199" s="195" t="s">
        <v>153</v>
      </c>
      <c r="L199" s="39"/>
      <c r="M199" s="200" t="s">
        <v>1</v>
      </c>
      <c r="N199" s="201" t="s">
        <v>50</v>
      </c>
      <c r="O199" s="71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154</v>
      </c>
      <c r="AT199" s="204" t="s">
        <v>149</v>
      </c>
      <c r="AU199" s="204" t="s">
        <v>94</v>
      </c>
      <c r="AY199" s="16" t="s">
        <v>147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92</v>
      </c>
      <c r="BK199" s="205">
        <f>ROUND(I199*H199,2)</f>
        <v>0</v>
      </c>
      <c r="BL199" s="16" t="s">
        <v>154</v>
      </c>
      <c r="BM199" s="204" t="s">
        <v>313</v>
      </c>
    </row>
    <row r="200" spans="1:65" s="2" customFormat="1" ht="16.5" customHeight="1">
      <c r="A200" s="34"/>
      <c r="B200" s="35"/>
      <c r="C200" s="193" t="s">
        <v>314</v>
      </c>
      <c r="D200" s="193" t="s">
        <v>149</v>
      </c>
      <c r="E200" s="194" t="s">
        <v>315</v>
      </c>
      <c r="F200" s="195" t="s">
        <v>316</v>
      </c>
      <c r="G200" s="196" t="s">
        <v>152</v>
      </c>
      <c r="H200" s="197">
        <v>65.676000000000002</v>
      </c>
      <c r="I200" s="198"/>
      <c r="J200" s="199">
        <f>ROUND(I200*H200,2)</f>
        <v>0</v>
      </c>
      <c r="K200" s="195" t="s">
        <v>153</v>
      </c>
      <c r="L200" s="39"/>
      <c r="M200" s="200" t="s">
        <v>1</v>
      </c>
      <c r="N200" s="201" t="s">
        <v>50</v>
      </c>
      <c r="O200" s="71"/>
      <c r="P200" s="202">
        <f>O200*H200</f>
        <v>0</v>
      </c>
      <c r="Q200" s="202">
        <v>4.1744200000000002E-2</v>
      </c>
      <c r="R200" s="202">
        <f>Q200*H200</f>
        <v>2.7415920792000001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154</v>
      </c>
      <c r="AT200" s="204" t="s">
        <v>149</v>
      </c>
      <c r="AU200" s="204" t="s">
        <v>94</v>
      </c>
      <c r="AY200" s="16" t="s">
        <v>147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6" t="s">
        <v>92</v>
      </c>
      <c r="BK200" s="205">
        <f>ROUND(I200*H200,2)</f>
        <v>0</v>
      </c>
      <c r="BL200" s="16" t="s">
        <v>154</v>
      </c>
      <c r="BM200" s="204" t="s">
        <v>317</v>
      </c>
    </row>
    <row r="201" spans="1:65" s="2" customFormat="1" ht="16.5" customHeight="1">
      <c r="A201" s="34"/>
      <c r="B201" s="35"/>
      <c r="C201" s="193" t="s">
        <v>318</v>
      </c>
      <c r="D201" s="193" t="s">
        <v>149</v>
      </c>
      <c r="E201" s="194" t="s">
        <v>319</v>
      </c>
      <c r="F201" s="195" t="s">
        <v>320</v>
      </c>
      <c r="G201" s="196" t="s">
        <v>152</v>
      </c>
      <c r="H201" s="197">
        <v>65.674999999999997</v>
      </c>
      <c r="I201" s="198"/>
      <c r="J201" s="199">
        <f>ROUND(I201*H201,2)</f>
        <v>0</v>
      </c>
      <c r="K201" s="195" t="s">
        <v>153</v>
      </c>
      <c r="L201" s="39"/>
      <c r="M201" s="200" t="s">
        <v>1</v>
      </c>
      <c r="N201" s="201" t="s">
        <v>50</v>
      </c>
      <c r="O201" s="71"/>
      <c r="P201" s="202">
        <f>O201*H201</f>
        <v>0</v>
      </c>
      <c r="Q201" s="202">
        <v>1.5E-5</v>
      </c>
      <c r="R201" s="202">
        <f>Q201*H201</f>
        <v>9.8512499999999989E-4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154</v>
      </c>
      <c r="AT201" s="204" t="s">
        <v>149</v>
      </c>
      <c r="AU201" s="204" t="s">
        <v>94</v>
      </c>
      <c r="AY201" s="16" t="s">
        <v>147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6" t="s">
        <v>92</v>
      </c>
      <c r="BK201" s="205">
        <f>ROUND(I201*H201,2)</f>
        <v>0</v>
      </c>
      <c r="BL201" s="16" t="s">
        <v>154</v>
      </c>
      <c r="BM201" s="204" t="s">
        <v>321</v>
      </c>
    </row>
    <row r="202" spans="1:65" s="2" customFormat="1" ht="16.5" customHeight="1">
      <c r="A202" s="34"/>
      <c r="B202" s="35"/>
      <c r="C202" s="193" t="s">
        <v>322</v>
      </c>
      <c r="D202" s="193" t="s">
        <v>149</v>
      </c>
      <c r="E202" s="194" t="s">
        <v>323</v>
      </c>
      <c r="F202" s="195" t="s">
        <v>324</v>
      </c>
      <c r="G202" s="196" t="s">
        <v>197</v>
      </c>
      <c r="H202" s="197">
        <v>1.768</v>
      </c>
      <c r="I202" s="198"/>
      <c r="J202" s="199">
        <f>ROUND(I202*H202,2)</f>
        <v>0</v>
      </c>
      <c r="K202" s="195" t="s">
        <v>153</v>
      </c>
      <c r="L202" s="39"/>
      <c r="M202" s="200" t="s">
        <v>1</v>
      </c>
      <c r="N202" s="201" t="s">
        <v>50</v>
      </c>
      <c r="O202" s="71"/>
      <c r="P202" s="202">
        <f>O202*H202</f>
        <v>0</v>
      </c>
      <c r="Q202" s="202">
        <v>1.0487652000000001</v>
      </c>
      <c r="R202" s="202">
        <f>Q202*H202</f>
        <v>1.8542168736000002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154</v>
      </c>
      <c r="AT202" s="204" t="s">
        <v>149</v>
      </c>
      <c r="AU202" s="204" t="s">
        <v>94</v>
      </c>
      <c r="AY202" s="16" t="s">
        <v>147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6" t="s">
        <v>92</v>
      </c>
      <c r="BK202" s="205">
        <f>ROUND(I202*H202,2)</f>
        <v>0</v>
      </c>
      <c r="BL202" s="16" t="s">
        <v>154</v>
      </c>
      <c r="BM202" s="204" t="s">
        <v>325</v>
      </c>
    </row>
    <row r="203" spans="1:65" s="13" customFormat="1" ht="11.25">
      <c r="B203" s="206"/>
      <c r="C203" s="207"/>
      <c r="D203" s="208" t="s">
        <v>163</v>
      </c>
      <c r="E203" s="209" t="s">
        <v>1</v>
      </c>
      <c r="F203" s="210" t="s">
        <v>326</v>
      </c>
      <c r="G203" s="207"/>
      <c r="H203" s="211">
        <v>1.768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163</v>
      </c>
      <c r="AU203" s="217" t="s">
        <v>94</v>
      </c>
      <c r="AV203" s="13" t="s">
        <v>94</v>
      </c>
      <c r="AW203" s="13" t="s">
        <v>41</v>
      </c>
      <c r="AX203" s="13" t="s">
        <v>92</v>
      </c>
      <c r="AY203" s="217" t="s">
        <v>147</v>
      </c>
    </row>
    <row r="204" spans="1:65" s="2" customFormat="1" ht="24">
      <c r="A204" s="34"/>
      <c r="B204" s="35"/>
      <c r="C204" s="193" t="s">
        <v>327</v>
      </c>
      <c r="D204" s="193" t="s">
        <v>149</v>
      </c>
      <c r="E204" s="194" t="s">
        <v>328</v>
      </c>
      <c r="F204" s="195" t="s">
        <v>329</v>
      </c>
      <c r="G204" s="196" t="s">
        <v>215</v>
      </c>
      <c r="H204" s="197">
        <v>3.7</v>
      </c>
      <c r="I204" s="198"/>
      <c r="J204" s="199">
        <f>ROUND(I204*H204,2)</f>
        <v>0</v>
      </c>
      <c r="K204" s="195" t="s">
        <v>153</v>
      </c>
      <c r="L204" s="39"/>
      <c r="M204" s="200" t="s">
        <v>1</v>
      </c>
      <c r="N204" s="201" t="s">
        <v>50</v>
      </c>
      <c r="O204" s="71"/>
      <c r="P204" s="202">
        <f>O204*H204</f>
        <v>0</v>
      </c>
      <c r="Q204" s="202">
        <v>6.4133000000000004E-5</v>
      </c>
      <c r="R204" s="202">
        <f>Q204*H204</f>
        <v>2.3729210000000004E-4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154</v>
      </c>
      <c r="AT204" s="204" t="s">
        <v>149</v>
      </c>
      <c r="AU204" s="204" t="s">
        <v>94</v>
      </c>
      <c r="AY204" s="16" t="s">
        <v>147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92</v>
      </c>
      <c r="BK204" s="205">
        <f>ROUND(I204*H204,2)</f>
        <v>0</v>
      </c>
      <c r="BL204" s="16" t="s">
        <v>154</v>
      </c>
      <c r="BM204" s="204" t="s">
        <v>330</v>
      </c>
    </row>
    <row r="205" spans="1:65" s="13" customFormat="1" ht="11.25">
      <c r="B205" s="206"/>
      <c r="C205" s="207"/>
      <c r="D205" s="208" t="s">
        <v>163</v>
      </c>
      <c r="E205" s="209" t="s">
        <v>1</v>
      </c>
      <c r="F205" s="210" t="s">
        <v>331</v>
      </c>
      <c r="G205" s="207"/>
      <c r="H205" s="211">
        <v>3.7</v>
      </c>
      <c r="I205" s="212"/>
      <c r="J205" s="207"/>
      <c r="K205" s="207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163</v>
      </c>
      <c r="AU205" s="217" t="s">
        <v>94</v>
      </c>
      <c r="AV205" s="13" t="s">
        <v>94</v>
      </c>
      <c r="AW205" s="13" t="s">
        <v>41</v>
      </c>
      <c r="AX205" s="13" t="s">
        <v>92</v>
      </c>
      <c r="AY205" s="217" t="s">
        <v>147</v>
      </c>
    </row>
    <row r="206" spans="1:65" s="2" customFormat="1" ht="24">
      <c r="A206" s="34"/>
      <c r="B206" s="35"/>
      <c r="C206" s="193" t="s">
        <v>332</v>
      </c>
      <c r="D206" s="193" t="s">
        <v>149</v>
      </c>
      <c r="E206" s="194" t="s">
        <v>333</v>
      </c>
      <c r="F206" s="195" t="s">
        <v>334</v>
      </c>
      <c r="G206" s="196" t="s">
        <v>152</v>
      </c>
      <c r="H206" s="197">
        <v>3</v>
      </c>
      <c r="I206" s="198"/>
      <c r="J206" s="199">
        <f>ROUND(I206*H206,2)</f>
        <v>0</v>
      </c>
      <c r="K206" s="195" t="s">
        <v>1</v>
      </c>
      <c r="L206" s="39"/>
      <c r="M206" s="200" t="s">
        <v>1</v>
      </c>
      <c r="N206" s="201" t="s">
        <v>50</v>
      </c>
      <c r="O206" s="71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154</v>
      </c>
      <c r="AT206" s="204" t="s">
        <v>149</v>
      </c>
      <c r="AU206" s="204" t="s">
        <v>94</v>
      </c>
      <c r="AY206" s="16" t="s">
        <v>147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6" t="s">
        <v>92</v>
      </c>
      <c r="BK206" s="205">
        <f>ROUND(I206*H206,2)</f>
        <v>0</v>
      </c>
      <c r="BL206" s="16" t="s">
        <v>154</v>
      </c>
      <c r="BM206" s="204" t="s">
        <v>335</v>
      </c>
    </row>
    <row r="207" spans="1:65" s="13" customFormat="1" ht="11.25">
      <c r="B207" s="206"/>
      <c r="C207" s="207"/>
      <c r="D207" s="208" t="s">
        <v>163</v>
      </c>
      <c r="E207" s="209" t="s">
        <v>1</v>
      </c>
      <c r="F207" s="210" t="s">
        <v>336</v>
      </c>
      <c r="G207" s="207"/>
      <c r="H207" s="211">
        <v>3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163</v>
      </c>
      <c r="AU207" s="217" t="s">
        <v>94</v>
      </c>
      <c r="AV207" s="13" t="s">
        <v>94</v>
      </c>
      <c r="AW207" s="13" t="s">
        <v>41</v>
      </c>
      <c r="AX207" s="13" t="s">
        <v>92</v>
      </c>
      <c r="AY207" s="217" t="s">
        <v>147</v>
      </c>
    </row>
    <row r="208" spans="1:65" s="12" customFormat="1" ht="22.9" customHeight="1">
      <c r="B208" s="177"/>
      <c r="C208" s="178"/>
      <c r="D208" s="179" t="s">
        <v>84</v>
      </c>
      <c r="E208" s="191" t="s">
        <v>154</v>
      </c>
      <c r="F208" s="191" t="s">
        <v>337</v>
      </c>
      <c r="G208" s="178"/>
      <c r="H208" s="178"/>
      <c r="I208" s="181"/>
      <c r="J208" s="192">
        <f>BK208</f>
        <v>0</v>
      </c>
      <c r="K208" s="178"/>
      <c r="L208" s="183"/>
      <c r="M208" s="184"/>
      <c r="N208" s="185"/>
      <c r="O208" s="185"/>
      <c r="P208" s="186">
        <f>SUM(P209:P213)</f>
        <v>0</v>
      </c>
      <c r="Q208" s="185"/>
      <c r="R208" s="186">
        <f>SUM(R209:R213)</f>
        <v>65.892742100000007</v>
      </c>
      <c r="S208" s="185"/>
      <c r="T208" s="187">
        <f>SUM(T209:T213)</f>
        <v>0</v>
      </c>
      <c r="AR208" s="188" t="s">
        <v>92</v>
      </c>
      <c r="AT208" s="189" t="s">
        <v>84</v>
      </c>
      <c r="AU208" s="189" t="s">
        <v>92</v>
      </c>
      <c r="AY208" s="188" t="s">
        <v>147</v>
      </c>
      <c r="BK208" s="190">
        <f>SUM(BK209:BK213)</f>
        <v>0</v>
      </c>
    </row>
    <row r="209" spans="1:65" s="2" customFormat="1" ht="24">
      <c r="A209" s="34"/>
      <c r="B209" s="35"/>
      <c r="C209" s="193" t="s">
        <v>338</v>
      </c>
      <c r="D209" s="193" t="s">
        <v>149</v>
      </c>
      <c r="E209" s="194" t="s">
        <v>339</v>
      </c>
      <c r="F209" s="195" t="s">
        <v>340</v>
      </c>
      <c r="G209" s="196" t="s">
        <v>152</v>
      </c>
      <c r="H209" s="197">
        <v>0.77300000000000002</v>
      </c>
      <c r="I209" s="198"/>
      <c r="J209" s="199">
        <f>ROUND(I209*H209,2)</f>
        <v>0</v>
      </c>
      <c r="K209" s="195" t="s">
        <v>153</v>
      </c>
      <c r="L209" s="39"/>
      <c r="M209" s="200" t="s">
        <v>1</v>
      </c>
      <c r="N209" s="201" t="s">
        <v>50</v>
      </c>
      <c r="O209" s="71"/>
      <c r="P209" s="202">
        <f>O209*H209</f>
        <v>0</v>
      </c>
      <c r="Q209" s="202">
        <v>2.6450000000000001E-2</v>
      </c>
      <c r="R209" s="202">
        <f>Q209*H209</f>
        <v>2.0445850000000002E-2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154</v>
      </c>
      <c r="AT209" s="204" t="s">
        <v>149</v>
      </c>
      <c r="AU209" s="204" t="s">
        <v>94</v>
      </c>
      <c r="AY209" s="16" t="s">
        <v>147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6" t="s">
        <v>92</v>
      </c>
      <c r="BK209" s="205">
        <f>ROUND(I209*H209,2)</f>
        <v>0</v>
      </c>
      <c r="BL209" s="16" t="s">
        <v>154</v>
      </c>
      <c r="BM209" s="204" t="s">
        <v>341</v>
      </c>
    </row>
    <row r="210" spans="1:65" s="13" customFormat="1" ht="11.25">
      <c r="B210" s="206"/>
      <c r="C210" s="207"/>
      <c r="D210" s="208" t="s">
        <v>163</v>
      </c>
      <c r="E210" s="209" t="s">
        <v>1</v>
      </c>
      <c r="F210" s="210" t="s">
        <v>342</v>
      </c>
      <c r="G210" s="207"/>
      <c r="H210" s="211">
        <v>0.77300000000000002</v>
      </c>
      <c r="I210" s="212"/>
      <c r="J210" s="207"/>
      <c r="K210" s="207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163</v>
      </c>
      <c r="AU210" s="217" t="s">
        <v>94</v>
      </c>
      <c r="AV210" s="13" t="s">
        <v>94</v>
      </c>
      <c r="AW210" s="13" t="s">
        <v>41</v>
      </c>
      <c r="AX210" s="13" t="s">
        <v>92</v>
      </c>
      <c r="AY210" s="217" t="s">
        <v>147</v>
      </c>
    </row>
    <row r="211" spans="1:65" s="2" customFormat="1" ht="24">
      <c r="A211" s="34"/>
      <c r="B211" s="35"/>
      <c r="C211" s="193" t="s">
        <v>343</v>
      </c>
      <c r="D211" s="193" t="s">
        <v>149</v>
      </c>
      <c r="E211" s="194" t="s">
        <v>344</v>
      </c>
      <c r="F211" s="195" t="s">
        <v>345</v>
      </c>
      <c r="G211" s="196" t="s">
        <v>152</v>
      </c>
      <c r="H211" s="197">
        <v>0.77300000000000002</v>
      </c>
      <c r="I211" s="198"/>
      <c r="J211" s="199">
        <f>ROUND(I211*H211,2)</f>
        <v>0</v>
      </c>
      <c r="K211" s="195" t="s">
        <v>153</v>
      </c>
      <c r="L211" s="39"/>
      <c r="M211" s="200" t="s">
        <v>1</v>
      </c>
      <c r="N211" s="201" t="s">
        <v>50</v>
      </c>
      <c r="O211" s="71"/>
      <c r="P211" s="202">
        <f>O211*H211</f>
        <v>0</v>
      </c>
      <c r="Q211" s="202">
        <v>2.6450000000000001E-2</v>
      </c>
      <c r="R211" s="202">
        <f>Q211*H211</f>
        <v>2.0445850000000002E-2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154</v>
      </c>
      <c r="AT211" s="204" t="s">
        <v>149</v>
      </c>
      <c r="AU211" s="204" t="s">
        <v>94</v>
      </c>
      <c r="AY211" s="16" t="s">
        <v>147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6" t="s">
        <v>92</v>
      </c>
      <c r="BK211" s="205">
        <f>ROUND(I211*H211,2)</f>
        <v>0</v>
      </c>
      <c r="BL211" s="16" t="s">
        <v>154</v>
      </c>
      <c r="BM211" s="204" t="s">
        <v>346</v>
      </c>
    </row>
    <row r="212" spans="1:65" s="2" customFormat="1" ht="33" customHeight="1">
      <c r="A212" s="34"/>
      <c r="B212" s="35"/>
      <c r="C212" s="193" t="s">
        <v>347</v>
      </c>
      <c r="D212" s="193" t="s">
        <v>149</v>
      </c>
      <c r="E212" s="194" t="s">
        <v>348</v>
      </c>
      <c r="F212" s="195" t="s">
        <v>349</v>
      </c>
      <c r="G212" s="196" t="s">
        <v>152</v>
      </c>
      <c r="H212" s="197">
        <v>56.4</v>
      </c>
      <c r="I212" s="198"/>
      <c r="J212" s="199">
        <f>ROUND(I212*H212,2)</f>
        <v>0</v>
      </c>
      <c r="K212" s="195" t="s">
        <v>153</v>
      </c>
      <c r="L212" s="39"/>
      <c r="M212" s="200" t="s">
        <v>1</v>
      </c>
      <c r="N212" s="201" t="s">
        <v>50</v>
      </c>
      <c r="O212" s="71"/>
      <c r="P212" s="202">
        <f>O212*H212</f>
        <v>0</v>
      </c>
      <c r="Q212" s="202">
        <v>1.167586</v>
      </c>
      <c r="R212" s="202">
        <f>Q212*H212</f>
        <v>65.851850400000004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154</v>
      </c>
      <c r="AT212" s="204" t="s">
        <v>149</v>
      </c>
      <c r="AU212" s="204" t="s">
        <v>94</v>
      </c>
      <c r="AY212" s="16" t="s">
        <v>147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6" t="s">
        <v>92</v>
      </c>
      <c r="BK212" s="205">
        <f>ROUND(I212*H212,2)</f>
        <v>0</v>
      </c>
      <c r="BL212" s="16" t="s">
        <v>154</v>
      </c>
      <c r="BM212" s="204" t="s">
        <v>350</v>
      </c>
    </row>
    <row r="213" spans="1:65" s="13" customFormat="1" ht="11.25">
      <c r="B213" s="206"/>
      <c r="C213" s="207"/>
      <c r="D213" s="208" t="s">
        <v>163</v>
      </c>
      <c r="E213" s="209" t="s">
        <v>1</v>
      </c>
      <c r="F213" s="210" t="s">
        <v>351</v>
      </c>
      <c r="G213" s="207"/>
      <c r="H213" s="211">
        <v>56.4</v>
      </c>
      <c r="I213" s="212"/>
      <c r="J213" s="207"/>
      <c r="K213" s="207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163</v>
      </c>
      <c r="AU213" s="217" t="s">
        <v>94</v>
      </c>
      <c r="AV213" s="13" t="s">
        <v>94</v>
      </c>
      <c r="AW213" s="13" t="s">
        <v>41</v>
      </c>
      <c r="AX213" s="13" t="s">
        <v>92</v>
      </c>
      <c r="AY213" s="217" t="s">
        <v>147</v>
      </c>
    </row>
    <row r="214" spans="1:65" s="12" customFormat="1" ht="22.9" customHeight="1">
      <c r="B214" s="177"/>
      <c r="C214" s="178"/>
      <c r="D214" s="179" t="s">
        <v>84</v>
      </c>
      <c r="E214" s="191" t="s">
        <v>176</v>
      </c>
      <c r="F214" s="191" t="s">
        <v>352</v>
      </c>
      <c r="G214" s="178"/>
      <c r="H214" s="178"/>
      <c r="I214" s="181"/>
      <c r="J214" s="192">
        <f>BK214</f>
        <v>0</v>
      </c>
      <c r="K214" s="178"/>
      <c r="L214" s="183"/>
      <c r="M214" s="184"/>
      <c r="N214" s="185"/>
      <c r="O214" s="185"/>
      <c r="P214" s="186">
        <f>SUM(P215:P218)</f>
        <v>0</v>
      </c>
      <c r="Q214" s="185"/>
      <c r="R214" s="186">
        <f>SUM(R215:R218)</f>
        <v>1.3283556000000001</v>
      </c>
      <c r="S214" s="185"/>
      <c r="T214" s="187">
        <f>SUM(T215:T218)</f>
        <v>1.3499999999999999</v>
      </c>
      <c r="AR214" s="188" t="s">
        <v>92</v>
      </c>
      <c r="AT214" s="189" t="s">
        <v>84</v>
      </c>
      <c r="AU214" s="189" t="s">
        <v>92</v>
      </c>
      <c r="AY214" s="188" t="s">
        <v>147</v>
      </c>
      <c r="BK214" s="190">
        <f>SUM(BK215:BK218)</f>
        <v>0</v>
      </c>
    </row>
    <row r="215" spans="1:65" s="2" customFormat="1" ht="21.75" customHeight="1">
      <c r="A215" s="34"/>
      <c r="B215" s="35"/>
      <c r="C215" s="193" t="s">
        <v>353</v>
      </c>
      <c r="D215" s="193" t="s">
        <v>149</v>
      </c>
      <c r="E215" s="194" t="s">
        <v>354</v>
      </c>
      <c r="F215" s="195" t="s">
        <v>355</v>
      </c>
      <c r="G215" s="196" t="s">
        <v>152</v>
      </c>
      <c r="H215" s="197">
        <v>227.95</v>
      </c>
      <c r="I215" s="198"/>
      <c r="J215" s="199">
        <f>ROUND(I215*H215,2)</f>
        <v>0</v>
      </c>
      <c r="K215" s="195" t="s">
        <v>153</v>
      </c>
      <c r="L215" s="39"/>
      <c r="M215" s="200" t="s">
        <v>1</v>
      </c>
      <c r="N215" s="201" t="s">
        <v>50</v>
      </c>
      <c r="O215" s="71"/>
      <c r="P215" s="202">
        <f>O215*H215</f>
        <v>0</v>
      </c>
      <c r="Q215" s="202">
        <v>4.2000000000000002E-4</v>
      </c>
      <c r="R215" s="202">
        <f>Q215*H215</f>
        <v>9.5739000000000005E-2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154</v>
      </c>
      <c r="AT215" s="204" t="s">
        <v>149</v>
      </c>
      <c r="AU215" s="204" t="s">
        <v>94</v>
      </c>
      <c r="AY215" s="16" t="s">
        <v>147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6" t="s">
        <v>92</v>
      </c>
      <c r="BK215" s="205">
        <f>ROUND(I215*H215,2)</f>
        <v>0</v>
      </c>
      <c r="BL215" s="16" t="s">
        <v>154</v>
      </c>
      <c r="BM215" s="204" t="s">
        <v>356</v>
      </c>
    </row>
    <row r="216" spans="1:65" s="2" customFormat="1" ht="33" customHeight="1">
      <c r="A216" s="34"/>
      <c r="B216" s="35"/>
      <c r="C216" s="193" t="s">
        <v>28</v>
      </c>
      <c r="D216" s="193" t="s">
        <v>149</v>
      </c>
      <c r="E216" s="194" t="s">
        <v>357</v>
      </c>
      <c r="F216" s="195" t="s">
        <v>358</v>
      </c>
      <c r="G216" s="196" t="s">
        <v>152</v>
      </c>
      <c r="H216" s="197">
        <v>18</v>
      </c>
      <c r="I216" s="198"/>
      <c r="J216" s="199">
        <f>ROUND(I216*H216,2)</f>
        <v>0</v>
      </c>
      <c r="K216" s="195" t="s">
        <v>153</v>
      </c>
      <c r="L216" s="39"/>
      <c r="M216" s="200" t="s">
        <v>1</v>
      </c>
      <c r="N216" s="201" t="s">
        <v>50</v>
      </c>
      <c r="O216" s="71"/>
      <c r="P216" s="202">
        <f>O216*H216</f>
        <v>0</v>
      </c>
      <c r="Q216" s="202">
        <v>6.6961699999999999E-2</v>
      </c>
      <c r="R216" s="202">
        <f>Q216*H216</f>
        <v>1.2053106</v>
      </c>
      <c r="S216" s="202">
        <v>7.4999999999999997E-2</v>
      </c>
      <c r="T216" s="203">
        <f>S216*H216</f>
        <v>1.3499999999999999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154</v>
      </c>
      <c r="AT216" s="204" t="s">
        <v>149</v>
      </c>
      <c r="AU216" s="204" t="s">
        <v>94</v>
      </c>
      <c r="AY216" s="16" t="s">
        <v>147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92</v>
      </c>
      <c r="BK216" s="205">
        <f>ROUND(I216*H216,2)</f>
        <v>0</v>
      </c>
      <c r="BL216" s="16" t="s">
        <v>154</v>
      </c>
      <c r="BM216" s="204" t="s">
        <v>359</v>
      </c>
    </row>
    <row r="217" spans="1:65" s="2" customFormat="1" ht="16.5" customHeight="1">
      <c r="A217" s="34"/>
      <c r="B217" s="35"/>
      <c r="C217" s="233" t="s">
        <v>360</v>
      </c>
      <c r="D217" s="233" t="s">
        <v>206</v>
      </c>
      <c r="E217" s="234" t="s">
        <v>361</v>
      </c>
      <c r="F217" s="235" t="s">
        <v>362</v>
      </c>
      <c r="G217" s="236" t="s">
        <v>363</v>
      </c>
      <c r="H217" s="237">
        <v>27.306000000000001</v>
      </c>
      <c r="I217" s="238"/>
      <c r="J217" s="239">
        <f>ROUND(I217*H217,2)</f>
        <v>0</v>
      </c>
      <c r="K217" s="235" t="s">
        <v>153</v>
      </c>
      <c r="L217" s="240"/>
      <c r="M217" s="241" t="s">
        <v>1</v>
      </c>
      <c r="N217" s="242" t="s">
        <v>50</v>
      </c>
      <c r="O217" s="71"/>
      <c r="P217" s="202">
        <f>O217*H217</f>
        <v>0</v>
      </c>
      <c r="Q217" s="202">
        <v>1E-3</v>
      </c>
      <c r="R217" s="202">
        <f>Q217*H217</f>
        <v>2.7306E-2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188</v>
      </c>
      <c r="AT217" s="204" t="s">
        <v>206</v>
      </c>
      <c r="AU217" s="204" t="s">
        <v>94</v>
      </c>
      <c r="AY217" s="16" t="s">
        <v>147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6" t="s">
        <v>92</v>
      </c>
      <c r="BK217" s="205">
        <f>ROUND(I217*H217,2)</f>
        <v>0</v>
      </c>
      <c r="BL217" s="16" t="s">
        <v>154</v>
      </c>
      <c r="BM217" s="204" t="s">
        <v>364</v>
      </c>
    </row>
    <row r="218" spans="1:65" s="13" customFormat="1" ht="11.25">
      <c r="B218" s="206"/>
      <c r="C218" s="207"/>
      <c r="D218" s="208" t="s">
        <v>163</v>
      </c>
      <c r="E218" s="207"/>
      <c r="F218" s="210" t="s">
        <v>365</v>
      </c>
      <c r="G218" s="207"/>
      <c r="H218" s="211">
        <v>27.306000000000001</v>
      </c>
      <c r="I218" s="212"/>
      <c r="J218" s="207"/>
      <c r="K218" s="207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163</v>
      </c>
      <c r="AU218" s="217" t="s">
        <v>94</v>
      </c>
      <c r="AV218" s="13" t="s">
        <v>94</v>
      </c>
      <c r="AW218" s="13" t="s">
        <v>4</v>
      </c>
      <c r="AX218" s="13" t="s">
        <v>92</v>
      </c>
      <c r="AY218" s="217" t="s">
        <v>147</v>
      </c>
    </row>
    <row r="219" spans="1:65" s="12" customFormat="1" ht="22.9" customHeight="1">
      <c r="B219" s="177"/>
      <c r="C219" s="178"/>
      <c r="D219" s="179" t="s">
        <v>84</v>
      </c>
      <c r="E219" s="191" t="s">
        <v>194</v>
      </c>
      <c r="F219" s="191" t="s">
        <v>366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SUM(P220:P259)</f>
        <v>0</v>
      </c>
      <c r="Q219" s="185"/>
      <c r="R219" s="186">
        <f>SUM(R220:R259)</f>
        <v>34.207109705599997</v>
      </c>
      <c r="S219" s="185"/>
      <c r="T219" s="187">
        <f>SUM(T220:T259)</f>
        <v>48.037165000000002</v>
      </c>
      <c r="AR219" s="188" t="s">
        <v>92</v>
      </c>
      <c r="AT219" s="189" t="s">
        <v>84</v>
      </c>
      <c r="AU219" s="189" t="s">
        <v>92</v>
      </c>
      <c r="AY219" s="188" t="s">
        <v>147</v>
      </c>
      <c r="BK219" s="190">
        <f>SUM(BK220:BK259)</f>
        <v>0</v>
      </c>
    </row>
    <row r="220" spans="1:65" s="2" customFormat="1" ht="16.5" customHeight="1">
      <c r="A220" s="34"/>
      <c r="B220" s="35"/>
      <c r="C220" s="193" t="s">
        <v>367</v>
      </c>
      <c r="D220" s="193" t="s">
        <v>149</v>
      </c>
      <c r="E220" s="194" t="s">
        <v>368</v>
      </c>
      <c r="F220" s="195" t="s">
        <v>369</v>
      </c>
      <c r="G220" s="196" t="s">
        <v>215</v>
      </c>
      <c r="H220" s="197">
        <v>10</v>
      </c>
      <c r="I220" s="198"/>
      <c r="J220" s="199">
        <f>ROUND(I220*H220,2)</f>
        <v>0</v>
      </c>
      <c r="K220" s="195" t="s">
        <v>153</v>
      </c>
      <c r="L220" s="39"/>
      <c r="M220" s="200" t="s">
        <v>1</v>
      </c>
      <c r="N220" s="201" t="s">
        <v>50</v>
      </c>
      <c r="O220" s="71"/>
      <c r="P220" s="202">
        <f>O220*H220</f>
        <v>0</v>
      </c>
      <c r="Q220" s="202">
        <v>1.17E-3</v>
      </c>
      <c r="R220" s="202">
        <f>Q220*H220</f>
        <v>1.17E-2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154</v>
      </c>
      <c r="AT220" s="204" t="s">
        <v>149</v>
      </c>
      <c r="AU220" s="204" t="s">
        <v>94</v>
      </c>
      <c r="AY220" s="16" t="s">
        <v>147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6" t="s">
        <v>92</v>
      </c>
      <c r="BK220" s="205">
        <f>ROUND(I220*H220,2)</f>
        <v>0</v>
      </c>
      <c r="BL220" s="16" t="s">
        <v>154</v>
      </c>
      <c r="BM220" s="204" t="s">
        <v>370</v>
      </c>
    </row>
    <row r="221" spans="1:65" s="2" customFormat="1" ht="16.5" customHeight="1">
      <c r="A221" s="34"/>
      <c r="B221" s="35"/>
      <c r="C221" s="193" t="s">
        <v>371</v>
      </c>
      <c r="D221" s="193" t="s">
        <v>149</v>
      </c>
      <c r="E221" s="194" t="s">
        <v>372</v>
      </c>
      <c r="F221" s="195" t="s">
        <v>373</v>
      </c>
      <c r="G221" s="196" t="s">
        <v>215</v>
      </c>
      <c r="H221" s="197">
        <v>10</v>
      </c>
      <c r="I221" s="198"/>
      <c r="J221" s="199">
        <f>ROUND(I221*H221,2)</f>
        <v>0</v>
      </c>
      <c r="K221" s="195" t="s">
        <v>153</v>
      </c>
      <c r="L221" s="39"/>
      <c r="M221" s="200" t="s">
        <v>1</v>
      </c>
      <c r="N221" s="201" t="s">
        <v>50</v>
      </c>
      <c r="O221" s="71"/>
      <c r="P221" s="202">
        <f>O221*H221</f>
        <v>0</v>
      </c>
      <c r="Q221" s="202">
        <v>5.8049999999999996E-4</v>
      </c>
      <c r="R221" s="202">
        <f>Q221*H221</f>
        <v>5.8049999999999994E-3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154</v>
      </c>
      <c r="AT221" s="204" t="s">
        <v>149</v>
      </c>
      <c r="AU221" s="204" t="s">
        <v>94</v>
      </c>
      <c r="AY221" s="16" t="s">
        <v>147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6" t="s">
        <v>92</v>
      </c>
      <c r="BK221" s="205">
        <f>ROUND(I221*H221,2)</f>
        <v>0</v>
      </c>
      <c r="BL221" s="16" t="s">
        <v>154</v>
      </c>
      <c r="BM221" s="204" t="s">
        <v>374</v>
      </c>
    </row>
    <row r="222" spans="1:65" s="2" customFormat="1" ht="16.5" customHeight="1">
      <c r="A222" s="34"/>
      <c r="B222" s="35"/>
      <c r="C222" s="233" t="s">
        <v>375</v>
      </c>
      <c r="D222" s="233" t="s">
        <v>206</v>
      </c>
      <c r="E222" s="234" t="s">
        <v>376</v>
      </c>
      <c r="F222" s="235" t="s">
        <v>377</v>
      </c>
      <c r="G222" s="236" t="s">
        <v>197</v>
      </c>
      <c r="H222" s="237">
        <v>0.48199999999999998</v>
      </c>
      <c r="I222" s="238"/>
      <c r="J222" s="239">
        <f>ROUND(I222*H222,2)</f>
        <v>0</v>
      </c>
      <c r="K222" s="235" t="s">
        <v>1</v>
      </c>
      <c r="L222" s="240"/>
      <c r="M222" s="241" t="s">
        <v>1</v>
      </c>
      <c r="N222" s="242" t="s">
        <v>50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188</v>
      </c>
      <c r="AT222" s="204" t="s">
        <v>206</v>
      </c>
      <c r="AU222" s="204" t="s">
        <v>94</v>
      </c>
      <c r="AY222" s="16" t="s">
        <v>147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6" t="s">
        <v>92</v>
      </c>
      <c r="BK222" s="205">
        <f>ROUND(I222*H222,2)</f>
        <v>0</v>
      </c>
      <c r="BL222" s="16" t="s">
        <v>154</v>
      </c>
      <c r="BM222" s="204" t="s">
        <v>378</v>
      </c>
    </row>
    <row r="223" spans="1:65" s="13" customFormat="1" ht="11.25">
      <c r="B223" s="206"/>
      <c r="C223" s="207"/>
      <c r="D223" s="208" t="s">
        <v>163</v>
      </c>
      <c r="E223" s="209" t="s">
        <v>1</v>
      </c>
      <c r="F223" s="210" t="s">
        <v>379</v>
      </c>
      <c r="G223" s="207"/>
      <c r="H223" s="211">
        <v>0.48199999999999998</v>
      </c>
      <c r="I223" s="212"/>
      <c r="J223" s="207"/>
      <c r="K223" s="207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163</v>
      </c>
      <c r="AU223" s="217" t="s">
        <v>94</v>
      </c>
      <c r="AV223" s="13" t="s">
        <v>94</v>
      </c>
      <c r="AW223" s="13" t="s">
        <v>41</v>
      </c>
      <c r="AX223" s="13" t="s">
        <v>92</v>
      </c>
      <c r="AY223" s="217" t="s">
        <v>147</v>
      </c>
    </row>
    <row r="224" spans="1:65" s="2" customFormat="1" ht="21.75" customHeight="1">
      <c r="A224" s="34"/>
      <c r="B224" s="35"/>
      <c r="C224" s="193" t="s">
        <v>380</v>
      </c>
      <c r="D224" s="193" t="s">
        <v>149</v>
      </c>
      <c r="E224" s="194" t="s">
        <v>381</v>
      </c>
      <c r="F224" s="195" t="s">
        <v>382</v>
      </c>
      <c r="G224" s="196" t="s">
        <v>215</v>
      </c>
      <c r="H224" s="197">
        <v>64.8</v>
      </c>
      <c r="I224" s="198"/>
      <c r="J224" s="199">
        <f>ROUND(I224*H224,2)</f>
        <v>0</v>
      </c>
      <c r="K224" s="195" t="s">
        <v>153</v>
      </c>
      <c r="L224" s="39"/>
      <c r="M224" s="200" t="s">
        <v>1</v>
      </c>
      <c r="N224" s="201" t="s">
        <v>50</v>
      </c>
      <c r="O224" s="71"/>
      <c r="P224" s="202">
        <f>O224*H224</f>
        <v>0</v>
      </c>
      <c r="Q224" s="202">
        <v>0.313304372</v>
      </c>
      <c r="R224" s="202">
        <f>Q224*H224</f>
        <v>20.302123305599999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154</v>
      </c>
      <c r="AT224" s="204" t="s">
        <v>149</v>
      </c>
      <c r="AU224" s="204" t="s">
        <v>94</v>
      </c>
      <c r="AY224" s="16" t="s">
        <v>147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6" t="s">
        <v>92</v>
      </c>
      <c r="BK224" s="205">
        <f>ROUND(I224*H224,2)</f>
        <v>0</v>
      </c>
      <c r="BL224" s="16" t="s">
        <v>154</v>
      </c>
      <c r="BM224" s="204" t="s">
        <v>383</v>
      </c>
    </row>
    <row r="225" spans="1:65" s="2" customFormat="1" ht="19.5">
      <c r="A225" s="34"/>
      <c r="B225" s="35"/>
      <c r="C225" s="36"/>
      <c r="D225" s="208" t="s">
        <v>173</v>
      </c>
      <c r="E225" s="36"/>
      <c r="F225" s="218" t="s">
        <v>384</v>
      </c>
      <c r="G225" s="36"/>
      <c r="H225" s="36"/>
      <c r="I225" s="219"/>
      <c r="J225" s="36"/>
      <c r="K225" s="36"/>
      <c r="L225" s="39"/>
      <c r="M225" s="220"/>
      <c r="N225" s="221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173</v>
      </c>
      <c r="AU225" s="16" t="s">
        <v>94</v>
      </c>
    </row>
    <row r="226" spans="1:65" s="13" customFormat="1" ht="11.25">
      <c r="B226" s="206"/>
      <c r="C226" s="207"/>
      <c r="D226" s="208" t="s">
        <v>163</v>
      </c>
      <c r="E226" s="209" t="s">
        <v>1</v>
      </c>
      <c r="F226" s="210" t="s">
        <v>385</v>
      </c>
      <c r="G226" s="207"/>
      <c r="H226" s="211">
        <v>64.8</v>
      </c>
      <c r="I226" s="212"/>
      <c r="J226" s="207"/>
      <c r="K226" s="207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163</v>
      </c>
      <c r="AU226" s="217" t="s">
        <v>94</v>
      </c>
      <c r="AV226" s="13" t="s">
        <v>94</v>
      </c>
      <c r="AW226" s="13" t="s">
        <v>41</v>
      </c>
      <c r="AX226" s="13" t="s">
        <v>92</v>
      </c>
      <c r="AY226" s="217" t="s">
        <v>147</v>
      </c>
    </row>
    <row r="227" spans="1:65" s="2" customFormat="1" ht="33" customHeight="1">
      <c r="A227" s="34"/>
      <c r="B227" s="35"/>
      <c r="C227" s="193" t="s">
        <v>386</v>
      </c>
      <c r="D227" s="193" t="s">
        <v>149</v>
      </c>
      <c r="E227" s="194" t="s">
        <v>387</v>
      </c>
      <c r="F227" s="195" t="s">
        <v>388</v>
      </c>
      <c r="G227" s="196" t="s">
        <v>152</v>
      </c>
      <c r="H227" s="197">
        <v>355.1</v>
      </c>
      <c r="I227" s="198"/>
      <c r="J227" s="199">
        <f>ROUND(I227*H227,2)</f>
        <v>0</v>
      </c>
      <c r="K227" s="195" t="s">
        <v>153</v>
      </c>
      <c r="L227" s="39"/>
      <c r="M227" s="200" t="s">
        <v>1</v>
      </c>
      <c r="N227" s="201" t="s">
        <v>50</v>
      </c>
      <c r="O227" s="71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154</v>
      </c>
      <c r="AT227" s="204" t="s">
        <v>149</v>
      </c>
      <c r="AU227" s="204" t="s">
        <v>94</v>
      </c>
      <c r="AY227" s="16" t="s">
        <v>147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6" t="s">
        <v>92</v>
      </c>
      <c r="BK227" s="205">
        <f>ROUND(I227*H227,2)</f>
        <v>0</v>
      </c>
      <c r="BL227" s="16" t="s">
        <v>154</v>
      </c>
      <c r="BM227" s="204" t="s">
        <v>389</v>
      </c>
    </row>
    <row r="228" spans="1:65" s="13" customFormat="1" ht="33.75">
      <c r="B228" s="206"/>
      <c r="C228" s="207"/>
      <c r="D228" s="208" t="s">
        <v>163</v>
      </c>
      <c r="E228" s="209" t="s">
        <v>1</v>
      </c>
      <c r="F228" s="210" t="s">
        <v>390</v>
      </c>
      <c r="G228" s="207"/>
      <c r="H228" s="211">
        <v>355.1</v>
      </c>
      <c r="I228" s="212"/>
      <c r="J228" s="207"/>
      <c r="K228" s="207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163</v>
      </c>
      <c r="AU228" s="217" t="s">
        <v>94</v>
      </c>
      <c r="AV228" s="13" t="s">
        <v>94</v>
      </c>
      <c r="AW228" s="13" t="s">
        <v>41</v>
      </c>
      <c r="AX228" s="13" t="s">
        <v>92</v>
      </c>
      <c r="AY228" s="217" t="s">
        <v>147</v>
      </c>
    </row>
    <row r="229" spans="1:65" s="2" customFormat="1" ht="33" customHeight="1">
      <c r="A229" s="34"/>
      <c r="B229" s="35"/>
      <c r="C229" s="193" t="s">
        <v>391</v>
      </c>
      <c r="D229" s="193" t="s">
        <v>149</v>
      </c>
      <c r="E229" s="194" t="s">
        <v>392</v>
      </c>
      <c r="F229" s="195" t="s">
        <v>393</v>
      </c>
      <c r="G229" s="196" t="s">
        <v>152</v>
      </c>
      <c r="H229" s="197">
        <v>6702</v>
      </c>
      <c r="I229" s="198"/>
      <c r="J229" s="199">
        <f>ROUND(I229*H229,2)</f>
        <v>0</v>
      </c>
      <c r="K229" s="195" t="s">
        <v>153</v>
      </c>
      <c r="L229" s="39"/>
      <c r="M229" s="200" t="s">
        <v>1</v>
      </c>
      <c r="N229" s="201" t="s">
        <v>50</v>
      </c>
      <c r="O229" s="71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154</v>
      </c>
      <c r="AT229" s="204" t="s">
        <v>149</v>
      </c>
      <c r="AU229" s="204" t="s">
        <v>94</v>
      </c>
      <c r="AY229" s="16" t="s">
        <v>147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6" t="s">
        <v>92</v>
      </c>
      <c r="BK229" s="205">
        <f>ROUND(I229*H229,2)</f>
        <v>0</v>
      </c>
      <c r="BL229" s="16" t="s">
        <v>154</v>
      </c>
      <c r="BM229" s="204" t="s">
        <v>394</v>
      </c>
    </row>
    <row r="230" spans="1:65" s="13" customFormat="1" ht="11.25">
      <c r="B230" s="206"/>
      <c r="C230" s="207"/>
      <c r="D230" s="208" t="s">
        <v>163</v>
      </c>
      <c r="E230" s="209" t="s">
        <v>1</v>
      </c>
      <c r="F230" s="210" t="s">
        <v>395</v>
      </c>
      <c r="G230" s="207"/>
      <c r="H230" s="211">
        <v>6702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163</v>
      </c>
      <c r="AU230" s="217" t="s">
        <v>94</v>
      </c>
      <c r="AV230" s="13" t="s">
        <v>94</v>
      </c>
      <c r="AW230" s="13" t="s">
        <v>41</v>
      </c>
      <c r="AX230" s="13" t="s">
        <v>92</v>
      </c>
      <c r="AY230" s="217" t="s">
        <v>147</v>
      </c>
    </row>
    <row r="231" spans="1:65" s="2" customFormat="1" ht="33" customHeight="1">
      <c r="A231" s="34"/>
      <c r="B231" s="35"/>
      <c r="C231" s="193" t="s">
        <v>396</v>
      </c>
      <c r="D231" s="193" t="s">
        <v>149</v>
      </c>
      <c r="E231" s="194" t="s">
        <v>397</v>
      </c>
      <c r="F231" s="195" t="s">
        <v>398</v>
      </c>
      <c r="G231" s="196" t="s">
        <v>152</v>
      </c>
      <c r="H231" s="197">
        <v>355.1</v>
      </c>
      <c r="I231" s="198"/>
      <c r="J231" s="199">
        <f>ROUND(I231*H231,2)</f>
        <v>0</v>
      </c>
      <c r="K231" s="195" t="s">
        <v>153</v>
      </c>
      <c r="L231" s="39"/>
      <c r="M231" s="200" t="s">
        <v>1</v>
      </c>
      <c r="N231" s="201" t="s">
        <v>50</v>
      </c>
      <c r="O231" s="71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154</v>
      </c>
      <c r="AT231" s="204" t="s">
        <v>149</v>
      </c>
      <c r="AU231" s="204" t="s">
        <v>94</v>
      </c>
      <c r="AY231" s="16" t="s">
        <v>147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6" t="s">
        <v>92</v>
      </c>
      <c r="BK231" s="205">
        <f>ROUND(I231*H231,2)</f>
        <v>0</v>
      </c>
      <c r="BL231" s="16" t="s">
        <v>154</v>
      </c>
      <c r="BM231" s="204" t="s">
        <v>399</v>
      </c>
    </row>
    <row r="232" spans="1:65" s="2" customFormat="1" ht="24">
      <c r="A232" s="34"/>
      <c r="B232" s="35"/>
      <c r="C232" s="193" t="s">
        <v>400</v>
      </c>
      <c r="D232" s="193" t="s">
        <v>149</v>
      </c>
      <c r="E232" s="194" t="s">
        <v>401</v>
      </c>
      <c r="F232" s="195" t="s">
        <v>402</v>
      </c>
      <c r="G232" s="196" t="s">
        <v>215</v>
      </c>
      <c r="H232" s="197">
        <v>64</v>
      </c>
      <c r="I232" s="198"/>
      <c r="J232" s="199">
        <f>ROUND(I232*H232,2)</f>
        <v>0</v>
      </c>
      <c r="K232" s="195" t="s">
        <v>153</v>
      </c>
      <c r="L232" s="39"/>
      <c r="M232" s="200" t="s">
        <v>1</v>
      </c>
      <c r="N232" s="201" t="s">
        <v>50</v>
      </c>
      <c r="O232" s="71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154</v>
      </c>
      <c r="AT232" s="204" t="s">
        <v>149</v>
      </c>
      <c r="AU232" s="204" t="s">
        <v>94</v>
      </c>
      <c r="AY232" s="16" t="s">
        <v>147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6" t="s">
        <v>92</v>
      </c>
      <c r="BK232" s="205">
        <f>ROUND(I232*H232,2)</f>
        <v>0</v>
      </c>
      <c r="BL232" s="16" t="s">
        <v>154</v>
      </c>
      <c r="BM232" s="204" t="s">
        <v>403</v>
      </c>
    </row>
    <row r="233" spans="1:65" s="2" customFormat="1" ht="33" customHeight="1">
      <c r="A233" s="34"/>
      <c r="B233" s="35"/>
      <c r="C233" s="193" t="s">
        <v>404</v>
      </c>
      <c r="D233" s="193" t="s">
        <v>149</v>
      </c>
      <c r="E233" s="194" t="s">
        <v>405</v>
      </c>
      <c r="F233" s="195" t="s">
        <v>406</v>
      </c>
      <c r="G233" s="196" t="s">
        <v>215</v>
      </c>
      <c r="H233" s="197">
        <v>1280</v>
      </c>
      <c r="I233" s="198"/>
      <c r="J233" s="199">
        <f>ROUND(I233*H233,2)</f>
        <v>0</v>
      </c>
      <c r="K233" s="195" t="s">
        <v>153</v>
      </c>
      <c r="L233" s="39"/>
      <c r="M233" s="200" t="s">
        <v>1</v>
      </c>
      <c r="N233" s="201" t="s">
        <v>50</v>
      </c>
      <c r="O233" s="71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154</v>
      </c>
      <c r="AT233" s="204" t="s">
        <v>149</v>
      </c>
      <c r="AU233" s="204" t="s">
        <v>94</v>
      </c>
      <c r="AY233" s="16" t="s">
        <v>147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92</v>
      </c>
      <c r="BK233" s="205">
        <f>ROUND(I233*H233,2)</f>
        <v>0</v>
      </c>
      <c r="BL233" s="16" t="s">
        <v>154</v>
      </c>
      <c r="BM233" s="204" t="s">
        <v>407</v>
      </c>
    </row>
    <row r="234" spans="1:65" s="13" customFormat="1" ht="11.25">
      <c r="B234" s="206"/>
      <c r="C234" s="207"/>
      <c r="D234" s="208" t="s">
        <v>163</v>
      </c>
      <c r="E234" s="209" t="s">
        <v>1</v>
      </c>
      <c r="F234" s="210" t="s">
        <v>408</v>
      </c>
      <c r="G234" s="207"/>
      <c r="H234" s="211">
        <v>1280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163</v>
      </c>
      <c r="AU234" s="217" t="s">
        <v>94</v>
      </c>
      <c r="AV234" s="13" t="s">
        <v>94</v>
      </c>
      <c r="AW234" s="13" t="s">
        <v>41</v>
      </c>
      <c r="AX234" s="13" t="s">
        <v>92</v>
      </c>
      <c r="AY234" s="217" t="s">
        <v>147</v>
      </c>
    </row>
    <row r="235" spans="1:65" s="2" customFormat="1" ht="24">
      <c r="A235" s="34"/>
      <c r="B235" s="35"/>
      <c r="C235" s="193" t="s">
        <v>409</v>
      </c>
      <c r="D235" s="193" t="s">
        <v>149</v>
      </c>
      <c r="E235" s="194" t="s">
        <v>410</v>
      </c>
      <c r="F235" s="195" t="s">
        <v>411</v>
      </c>
      <c r="G235" s="196" t="s">
        <v>215</v>
      </c>
      <c r="H235" s="197">
        <v>64</v>
      </c>
      <c r="I235" s="198"/>
      <c r="J235" s="199">
        <f>ROUND(I235*H235,2)</f>
        <v>0</v>
      </c>
      <c r="K235" s="195" t="s">
        <v>153</v>
      </c>
      <c r="L235" s="39"/>
      <c r="M235" s="200" t="s">
        <v>1</v>
      </c>
      <c r="N235" s="201" t="s">
        <v>50</v>
      </c>
      <c r="O235" s="71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154</v>
      </c>
      <c r="AT235" s="204" t="s">
        <v>149</v>
      </c>
      <c r="AU235" s="204" t="s">
        <v>94</v>
      </c>
      <c r="AY235" s="16" t="s">
        <v>147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92</v>
      </c>
      <c r="BK235" s="205">
        <f>ROUND(I235*H235,2)</f>
        <v>0</v>
      </c>
      <c r="BL235" s="16" t="s">
        <v>154</v>
      </c>
      <c r="BM235" s="204" t="s">
        <v>412</v>
      </c>
    </row>
    <row r="236" spans="1:65" s="2" customFormat="1" ht="16.5" customHeight="1">
      <c r="A236" s="34"/>
      <c r="B236" s="35"/>
      <c r="C236" s="193" t="s">
        <v>413</v>
      </c>
      <c r="D236" s="193" t="s">
        <v>149</v>
      </c>
      <c r="E236" s="194" t="s">
        <v>414</v>
      </c>
      <c r="F236" s="195" t="s">
        <v>415</v>
      </c>
      <c r="G236" s="196" t="s">
        <v>179</v>
      </c>
      <c r="H236" s="197">
        <v>8.16</v>
      </c>
      <c r="I236" s="198"/>
      <c r="J236" s="199">
        <f>ROUND(I236*H236,2)</f>
        <v>0</v>
      </c>
      <c r="K236" s="195" t="s">
        <v>153</v>
      </c>
      <c r="L236" s="39"/>
      <c r="M236" s="200" t="s">
        <v>1</v>
      </c>
      <c r="N236" s="201" t="s">
        <v>50</v>
      </c>
      <c r="O236" s="71"/>
      <c r="P236" s="202">
        <f>O236*H236</f>
        <v>0</v>
      </c>
      <c r="Q236" s="202">
        <v>0.12</v>
      </c>
      <c r="R236" s="202">
        <f>Q236*H236</f>
        <v>0.97919999999999996</v>
      </c>
      <c r="S236" s="202">
        <v>2.4900000000000002</v>
      </c>
      <c r="T236" s="203">
        <f>S236*H236</f>
        <v>20.3184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154</v>
      </c>
      <c r="AT236" s="204" t="s">
        <v>149</v>
      </c>
      <c r="AU236" s="204" t="s">
        <v>94</v>
      </c>
      <c r="AY236" s="16" t="s">
        <v>147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6" t="s">
        <v>92</v>
      </c>
      <c r="BK236" s="205">
        <f>ROUND(I236*H236,2)</f>
        <v>0</v>
      </c>
      <c r="BL236" s="16" t="s">
        <v>154</v>
      </c>
      <c r="BM236" s="204" t="s">
        <v>416</v>
      </c>
    </row>
    <row r="237" spans="1:65" s="13" customFormat="1" ht="22.5">
      <c r="B237" s="206"/>
      <c r="C237" s="207"/>
      <c r="D237" s="208" t="s">
        <v>163</v>
      </c>
      <c r="E237" s="209" t="s">
        <v>1</v>
      </c>
      <c r="F237" s="210" t="s">
        <v>417</v>
      </c>
      <c r="G237" s="207"/>
      <c r="H237" s="211">
        <v>8.16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163</v>
      </c>
      <c r="AU237" s="217" t="s">
        <v>94</v>
      </c>
      <c r="AV237" s="13" t="s">
        <v>94</v>
      </c>
      <c r="AW237" s="13" t="s">
        <v>41</v>
      </c>
      <c r="AX237" s="13" t="s">
        <v>92</v>
      </c>
      <c r="AY237" s="217" t="s">
        <v>147</v>
      </c>
    </row>
    <row r="238" spans="1:65" s="2" customFormat="1" ht="24">
      <c r="A238" s="34"/>
      <c r="B238" s="35"/>
      <c r="C238" s="193" t="s">
        <v>418</v>
      </c>
      <c r="D238" s="193" t="s">
        <v>149</v>
      </c>
      <c r="E238" s="194" t="s">
        <v>419</v>
      </c>
      <c r="F238" s="195" t="s">
        <v>420</v>
      </c>
      <c r="G238" s="196" t="s">
        <v>152</v>
      </c>
      <c r="H238" s="197">
        <v>157.35</v>
      </c>
      <c r="I238" s="198"/>
      <c r="J238" s="199">
        <f>ROUND(I238*H238,2)</f>
        <v>0</v>
      </c>
      <c r="K238" s="195" t="s">
        <v>153</v>
      </c>
      <c r="L238" s="39"/>
      <c r="M238" s="200" t="s">
        <v>1</v>
      </c>
      <c r="N238" s="201" t="s">
        <v>50</v>
      </c>
      <c r="O238" s="71"/>
      <c r="P238" s="202">
        <f>O238*H238</f>
        <v>0</v>
      </c>
      <c r="Q238" s="202">
        <v>0</v>
      </c>
      <c r="R238" s="202">
        <f>Q238*H238</f>
        <v>0</v>
      </c>
      <c r="S238" s="202">
        <v>7.0000000000000007E-2</v>
      </c>
      <c r="T238" s="203">
        <f>S238*H238</f>
        <v>11.0145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154</v>
      </c>
      <c r="AT238" s="204" t="s">
        <v>149</v>
      </c>
      <c r="AU238" s="204" t="s">
        <v>94</v>
      </c>
      <c r="AY238" s="16" t="s">
        <v>147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6" t="s">
        <v>92</v>
      </c>
      <c r="BK238" s="205">
        <f>ROUND(I238*H238,2)</f>
        <v>0</v>
      </c>
      <c r="BL238" s="16" t="s">
        <v>154</v>
      </c>
      <c r="BM238" s="204" t="s">
        <v>421</v>
      </c>
    </row>
    <row r="239" spans="1:65" s="13" customFormat="1" ht="22.5">
      <c r="B239" s="206"/>
      <c r="C239" s="207"/>
      <c r="D239" s="208" t="s">
        <v>163</v>
      </c>
      <c r="E239" s="209" t="s">
        <v>1</v>
      </c>
      <c r="F239" s="210" t="s">
        <v>422</v>
      </c>
      <c r="G239" s="207"/>
      <c r="H239" s="211">
        <v>157.35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163</v>
      </c>
      <c r="AU239" s="217" t="s">
        <v>94</v>
      </c>
      <c r="AV239" s="13" t="s">
        <v>94</v>
      </c>
      <c r="AW239" s="13" t="s">
        <v>41</v>
      </c>
      <c r="AX239" s="13" t="s">
        <v>92</v>
      </c>
      <c r="AY239" s="217" t="s">
        <v>147</v>
      </c>
    </row>
    <row r="240" spans="1:65" s="2" customFormat="1" ht="24">
      <c r="A240" s="34"/>
      <c r="B240" s="35"/>
      <c r="C240" s="193" t="s">
        <v>423</v>
      </c>
      <c r="D240" s="193" t="s">
        <v>149</v>
      </c>
      <c r="E240" s="194" t="s">
        <v>424</v>
      </c>
      <c r="F240" s="195" t="s">
        <v>425</v>
      </c>
      <c r="G240" s="196" t="s">
        <v>152</v>
      </c>
      <c r="H240" s="197">
        <v>31.47</v>
      </c>
      <c r="I240" s="198"/>
      <c r="J240" s="199">
        <f>ROUND(I240*H240,2)</f>
        <v>0</v>
      </c>
      <c r="K240" s="195" t="s">
        <v>153</v>
      </c>
      <c r="L240" s="39"/>
      <c r="M240" s="200" t="s">
        <v>1</v>
      </c>
      <c r="N240" s="201" t="s">
        <v>50</v>
      </c>
      <c r="O240" s="71"/>
      <c r="P240" s="202">
        <f>O240*H240</f>
        <v>0</v>
      </c>
      <c r="Q240" s="202">
        <v>0</v>
      </c>
      <c r="R240" s="202">
        <f>Q240*H240</f>
        <v>0</v>
      </c>
      <c r="S240" s="202">
        <v>3.95E-2</v>
      </c>
      <c r="T240" s="203">
        <f>S240*H240</f>
        <v>1.2430649999999999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154</v>
      </c>
      <c r="AT240" s="204" t="s">
        <v>149</v>
      </c>
      <c r="AU240" s="204" t="s">
        <v>94</v>
      </c>
      <c r="AY240" s="16" t="s">
        <v>147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92</v>
      </c>
      <c r="BK240" s="205">
        <f>ROUND(I240*H240,2)</f>
        <v>0</v>
      </c>
      <c r="BL240" s="16" t="s">
        <v>154</v>
      </c>
      <c r="BM240" s="204" t="s">
        <v>426</v>
      </c>
    </row>
    <row r="241" spans="1:65" s="13" customFormat="1" ht="11.25">
      <c r="B241" s="206"/>
      <c r="C241" s="207"/>
      <c r="D241" s="208" t="s">
        <v>163</v>
      </c>
      <c r="E241" s="209" t="s">
        <v>1</v>
      </c>
      <c r="F241" s="210" t="s">
        <v>427</v>
      </c>
      <c r="G241" s="207"/>
      <c r="H241" s="211">
        <v>31.47</v>
      </c>
      <c r="I241" s="212"/>
      <c r="J241" s="207"/>
      <c r="K241" s="207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163</v>
      </c>
      <c r="AU241" s="217" t="s">
        <v>94</v>
      </c>
      <c r="AV241" s="13" t="s">
        <v>94</v>
      </c>
      <c r="AW241" s="13" t="s">
        <v>41</v>
      </c>
      <c r="AX241" s="13" t="s">
        <v>92</v>
      </c>
      <c r="AY241" s="217" t="s">
        <v>147</v>
      </c>
    </row>
    <row r="242" spans="1:65" s="2" customFormat="1" ht="24">
      <c r="A242" s="34"/>
      <c r="B242" s="35"/>
      <c r="C242" s="193" t="s">
        <v>428</v>
      </c>
      <c r="D242" s="193" t="s">
        <v>149</v>
      </c>
      <c r="E242" s="194" t="s">
        <v>429</v>
      </c>
      <c r="F242" s="195" t="s">
        <v>430</v>
      </c>
      <c r="G242" s="196" t="s">
        <v>179</v>
      </c>
      <c r="H242" s="197">
        <v>6</v>
      </c>
      <c r="I242" s="198"/>
      <c r="J242" s="199">
        <f>ROUND(I242*H242,2)</f>
        <v>0</v>
      </c>
      <c r="K242" s="195" t="s">
        <v>153</v>
      </c>
      <c r="L242" s="39"/>
      <c r="M242" s="200" t="s">
        <v>1</v>
      </c>
      <c r="N242" s="201" t="s">
        <v>50</v>
      </c>
      <c r="O242" s="71"/>
      <c r="P242" s="202">
        <f>O242*H242</f>
        <v>0</v>
      </c>
      <c r="Q242" s="202">
        <v>0.50375000000000003</v>
      </c>
      <c r="R242" s="202">
        <f>Q242*H242</f>
        <v>3.0225</v>
      </c>
      <c r="S242" s="202">
        <v>2.5</v>
      </c>
      <c r="T242" s="203">
        <f>S242*H242</f>
        <v>15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154</v>
      </c>
      <c r="AT242" s="204" t="s">
        <v>149</v>
      </c>
      <c r="AU242" s="204" t="s">
        <v>94</v>
      </c>
      <c r="AY242" s="16" t="s">
        <v>147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6" t="s">
        <v>92</v>
      </c>
      <c r="BK242" s="205">
        <f>ROUND(I242*H242,2)</f>
        <v>0</v>
      </c>
      <c r="BL242" s="16" t="s">
        <v>154</v>
      </c>
      <c r="BM242" s="204" t="s">
        <v>431</v>
      </c>
    </row>
    <row r="243" spans="1:65" s="13" customFormat="1" ht="22.5">
      <c r="B243" s="206"/>
      <c r="C243" s="207"/>
      <c r="D243" s="208" t="s">
        <v>163</v>
      </c>
      <c r="E243" s="209" t="s">
        <v>1</v>
      </c>
      <c r="F243" s="210" t="s">
        <v>432</v>
      </c>
      <c r="G243" s="207"/>
      <c r="H243" s="211">
        <v>6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163</v>
      </c>
      <c r="AU243" s="217" t="s">
        <v>94</v>
      </c>
      <c r="AV243" s="13" t="s">
        <v>94</v>
      </c>
      <c r="AW243" s="13" t="s">
        <v>41</v>
      </c>
      <c r="AX243" s="13" t="s">
        <v>92</v>
      </c>
      <c r="AY243" s="217" t="s">
        <v>147</v>
      </c>
    </row>
    <row r="244" spans="1:65" s="2" customFormat="1" ht="16.5" customHeight="1">
      <c r="A244" s="34"/>
      <c r="B244" s="35"/>
      <c r="C244" s="233" t="s">
        <v>433</v>
      </c>
      <c r="D244" s="233" t="s">
        <v>206</v>
      </c>
      <c r="E244" s="234" t="s">
        <v>434</v>
      </c>
      <c r="F244" s="235" t="s">
        <v>435</v>
      </c>
      <c r="G244" s="236" t="s">
        <v>197</v>
      </c>
      <c r="H244" s="237">
        <v>6</v>
      </c>
      <c r="I244" s="238"/>
      <c r="J244" s="239">
        <f>ROUND(I244*H244,2)</f>
        <v>0</v>
      </c>
      <c r="K244" s="235" t="s">
        <v>153</v>
      </c>
      <c r="L244" s="240"/>
      <c r="M244" s="241" t="s">
        <v>1</v>
      </c>
      <c r="N244" s="242" t="s">
        <v>50</v>
      </c>
      <c r="O244" s="71"/>
      <c r="P244" s="202">
        <f>O244*H244</f>
        <v>0</v>
      </c>
      <c r="Q244" s="202">
        <v>1</v>
      </c>
      <c r="R244" s="202">
        <f>Q244*H244</f>
        <v>6</v>
      </c>
      <c r="S244" s="202">
        <v>0</v>
      </c>
      <c r="T244" s="20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4" t="s">
        <v>188</v>
      </c>
      <c r="AT244" s="204" t="s">
        <v>206</v>
      </c>
      <c r="AU244" s="204" t="s">
        <v>94</v>
      </c>
      <c r="AY244" s="16" t="s">
        <v>147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6" t="s">
        <v>92</v>
      </c>
      <c r="BK244" s="205">
        <f>ROUND(I244*H244,2)</f>
        <v>0</v>
      </c>
      <c r="BL244" s="16" t="s">
        <v>154</v>
      </c>
      <c r="BM244" s="204" t="s">
        <v>436</v>
      </c>
    </row>
    <row r="245" spans="1:65" s="2" customFormat="1" ht="24">
      <c r="A245" s="34"/>
      <c r="B245" s="35"/>
      <c r="C245" s="193" t="s">
        <v>437</v>
      </c>
      <c r="D245" s="193" t="s">
        <v>149</v>
      </c>
      <c r="E245" s="194" t="s">
        <v>438</v>
      </c>
      <c r="F245" s="195" t="s">
        <v>439</v>
      </c>
      <c r="G245" s="196" t="s">
        <v>152</v>
      </c>
      <c r="H245" s="197">
        <v>31.47</v>
      </c>
      <c r="I245" s="198"/>
      <c r="J245" s="199">
        <f>ROUND(I245*H245,2)</f>
        <v>0</v>
      </c>
      <c r="K245" s="195" t="s">
        <v>153</v>
      </c>
      <c r="L245" s="39"/>
      <c r="M245" s="200" t="s">
        <v>1</v>
      </c>
      <c r="N245" s="201" t="s">
        <v>50</v>
      </c>
      <c r="O245" s="71"/>
      <c r="P245" s="202">
        <f>O245*H245</f>
        <v>0</v>
      </c>
      <c r="Q245" s="202">
        <v>7.8163999999999997E-2</v>
      </c>
      <c r="R245" s="202">
        <f>Q245*H245</f>
        <v>2.4598210799999998</v>
      </c>
      <c r="S245" s="202">
        <v>0</v>
      </c>
      <c r="T245" s="20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154</v>
      </c>
      <c r="AT245" s="204" t="s">
        <v>149</v>
      </c>
      <c r="AU245" s="204" t="s">
        <v>94</v>
      </c>
      <c r="AY245" s="16" t="s">
        <v>147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6" t="s">
        <v>92</v>
      </c>
      <c r="BK245" s="205">
        <f>ROUND(I245*H245,2)</f>
        <v>0</v>
      </c>
      <c r="BL245" s="16" t="s">
        <v>154</v>
      </c>
      <c r="BM245" s="204" t="s">
        <v>440</v>
      </c>
    </row>
    <row r="246" spans="1:65" s="2" customFormat="1" ht="39">
      <c r="A246" s="34"/>
      <c r="B246" s="35"/>
      <c r="C246" s="36"/>
      <c r="D246" s="208" t="s">
        <v>173</v>
      </c>
      <c r="E246" s="36"/>
      <c r="F246" s="218" t="s">
        <v>441</v>
      </c>
      <c r="G246" s="36"/>
      <c r="H246" s="36"/>
      <c r="I246" s="219"/>
      <c r="J246" s="36"/>
      <c r="K246" s="36"/>
      <c r="L246" s="39"/>
      <c r="M246" s="220"/>
      <c r="N246" s="221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173</v>
      </c>
      <c r="AU246" s="16" t="s">
        <v>94</v>
      </c>
    </row>
    <row r="247" spans="1:65" s="2" customFormat="1" ht="24">
      <c r="A247" s="34"/>
      <c r="B247" s="35"/>
      <c r="C247" s="193" t="s">
        <v>442</v>
      </c>
      <c r="D247" s="193" t="s">
        <v>149</v>
      </c>
      <c r="E247" s="194" t="s">
        <v>443</v>
      </c>
      <c r="F247" s="195" t="s">
        <v>444</v>
      </c>
      <c r="G247" s="196" t="s">
        <v>152</v>
      </c>
      <c r="H247" s="197">
        <v>31.47</v>
      </c>
      <c r="I247" s="198"/>
      <c r="J247" s="199">
        <f>ROUND(I247*H247,2)</f>
        <v>0</v>
      </c>
      <c r="K247" s="195" t="s">
        <v>153</v>
      </c>
      <c r="L247" s="39"/>
      <c r="M247" s="200" t="s">
        <v>1</v>
      </c>
      <c r="N247" s="201" t="s">
        <v>50</v>
      </c>
      <c r="O247" s="71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154</v>
      </c>
      <c r="AT247" s="204" t="s">
        <v>149</v>
      </c>
      <c r="AU247" s="204" t="s">
        <v>94</v>
      </c>
      <c r="AY247" s="16" t="s">
        <v>147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6" t="s">
        <v>92</v>
      </c>
      <c r="BK247" s="205">
        <f>ROUND(I247*H247,2)</f>
        <v>0</v>
      </c>
      <c r="BL247" s="16" t="s">
        <v>154</v>
      </c>
      <c r="BM247" s="204" t="s">
        <v>445</v>
      </c>
    </row>
    <row r="248" spans="1:65" s="2" customFormat="1" ht="33" customHeight="1">
      <c r="A248" s="34"/>
      <c r="B248" s="35"/>
      <c r="C248" s="193" t="s">
        <v>446</v>
      </c>
      <c r="D248" s="193" t="s">
        <v>149</v>
      </c>
      <c r="E248" s="194" t="s">
        <v>447</v>
      </c>
      <c r="F248" s="195" t="s">
        <v>448</v>
      </c>
      <c r="G248" s="196" t="s">
        <v>215</v>
      </c>
      <c r="H248" s="197">
        <v>71.2</v>
      </c>
      <c r="I248" s="198"/>
      <c r="J248" s="199">
        <f>ROUND(I248*H248,2)</f>
        <v>0</v>
      </c>
      <c r="K248" s="195" t="s">
        <v>153</v>
      </c>
      <c r="L248" s="39"/>
      <c r="M248" s="200" t="s">
        <v>1</v>
      </c>
      <c r="N248" s="201" t="s">
        <v>50</v>
      </c>
      <c r="O248" s="71"/>
      <c r="P248" s="202">
        <f>O248*H248</f>
        <v>0</v>
      </c>
      <c r="Q248" s="202">
        <v>7.8160000000000002E-4</v>
      </c>
      <c r="R248" s="202">
        <f>Q248*H248</f>
        <v>5.5649920000000005E-2</v>
      </c>
      <c r="S248" s="202">
        <v>1E-3</v>
      </c>
      <c r="T248" s="203">
        <f>S248*H248</f>
        <v>7.1199999999999999E-2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154</v>
      </c>
      <c r="AT248" s="204" t="s">
        <v>149</v>
      </c>
      <c r="AU248" s="204" t="s">
        <v>94</v>
      </c>
      <c r="AY248" s="16" t="s">
        <v>147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92</v>
      </c>
      <c r="BK248" s="205">
        <f>ROUND(I248*H248,2)</f>
        <v>0</v>
      </c>
      <c r="BL248" s="16" t="s">
        <v>154</v>
      </c>
      <c r="BM248" s="204" t="s">
        <v>449</v>
      </c>
    </row>
    <row r="249" spans="1:65" s="13" customFormat="1" ht="11.25">
      <c r="B249" s="206"/>
      <c r="C249" s="207"/>
      <c r="D249" s="208" t="s">
        <v>163</v>
      </c>
      <c r="E249" s="209" t="s">
        <v>1</v>
      </c>
      <c r="F249" s="210" t="s">
        <v>450</v>
      </c>
      <c r="G249" s="207"/>
      <c r="H249" s="211">
        <v>57.2</v>
      </c>
      <c r="I249" s="212"/>
      <c r="J249" s="207"/>
      <c r="K249" s="207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163</v>
      </c>
      <c r="AU249" s="217" t="s">
        <v>94</v>
      </c>
      <c r="AV249" s="13" t="s">
        <v>94</v>
      </c>
      <c r="AW249" s="13" t="s">
        <v>41</v>
      </c>
      <c r="AX249" s="13" t="s">
        <v>85</v>
      </c>
      <c r="AY249" s="217" t="s">
        <v>147</v>
      </c>
    </row>
    <row r="250" spans="1:65" s="13" customFormat="1" ht="11.25">
      <c r="B250" s="206"/>
      <c r="C250" s="207"/>
      <c r="D250" s="208" t="s">
        <v>163</v>
      </c>
      <c r="E250" s="209" t="s">
        <v>1</v>
      </c>
      <c r="F250" s="210" t="s">
        <v>451</v>
      </c>
      <c r="G250" s="207"/>
      <c r="H250" s="211">
        <v>14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163</v>
      </c>
      <c r="AU250" s="217" t="s">
        <v>94</v>
      </c>
      <c r="AV250" s="13" t="s">
        <v>94</v>
      </c>
      <c r="AW250" s="13" t="s">
        <v>41</v>
      </c>
      <c r="AX250" s="13" t="s">
        <v>85</v>
      </c>
      <c r="AY250" s="217" t="s">
        <v>147</v>
      </c>
    </row>
    <row r="251" spans="1:65" s="14" customFormat="1" ht="11.25">
      <c r="B251" s="222"/>
      <c r="C251" s="223"/>
      <c r="D251" s="208" t="s">
        <v>163</v>
      </c>
      <c r="E251" s="224" t="s">
        <v>1</v>
      </c>
      <c r="F251" s="225" t="s">
        <v>183</v>
      </c>
      <c r="G251" s="223"/>
      <c r="H251" s="226">
        <v>71.2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163</v>
      </c>
      <c r="AU251" s="232" t="s">
        <v>94</v>
      </c>
      <c r="AV251" s="14" t="s">
        <v>154</v>
      </c>
      <c r="AW251" s="14" t="s">
        <v>41</v>
      </c>
      <c r="AX251" s="14" t="s">
        <v>92</v>
      </c>
      <c r="AY251" s="232" t="s">
        <v>147</v>
      </c>
    </row>
    <row r="252" spans="1:65" s="2" customFormat="1" ht="24">
      <c r="A252" s="34"/>
      <c r="B252" s="35"/>
      <c r="C252" s="233" t="s">
        <v>452</v>
      </c>
      <c r="D252" s="233" t="s">
        <v>206</v>
      </c>
      <c r="E252" s="234" t="s">
        <v>453</v>
      </c>
      <c r="F252" s="235" t="s">
        <v>454</v>
      </c>
      <c r="G252" s="236" t="s">
        <v>197</v>
      </c>
      <c r="H252" s="237">
        <v>0.18099999999999999</v>
      </c>
      <c r="I252" s="238"/>
      <c r="J252" s="239">
        <f>ROUND(I252*H252,2)</f>
        <v>0</v>
      </c>
      <c r="K252" s="235" t="s">
        <v>153</v>
      </c>
      <c r="L252" s="240"/>
      <c r="M252" s="241" t="s">
        <v>1</v>
      </c>
      <c r="N252" s="242" t="s">
        <v>50</v>
      </c>
      <c r="O252" s="71"/>
      <c r="P252" s="202">
        <f>O252*H252</f>
        <v>0</v>
      </c>
      <c r="Q252" s="202">
        <v>1</v>
      </c>
      <c r="R252" s="202">
        <f>Q252*H252</f>
        <v>0.18099999999999999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188</v>
      </c>
      <c r="AT252" s="204" t="s">
        <v>206</v>
      </c>
      <c r="AU252" s="204" t="s">
        <v>94</v>
      </c>
      <c r="AY252" s="16" t="s">
        <v>147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6" t="s">
        <v>92</v>
      </c>
      <c r="BK252" s="205">
        <f>ROUND(I252*H252,2)</f>
        <v>0</v>
      </c>
      <c r="BL252" s="16" t="s">
        <v>154</v>
      </c>
      <c r="BM252" s="204" t="s">
        <v>455</v>
      </c>
    </row>
    <row r="253" spans="1:65" s="2" customFormat="1" ht="19.5">
      <c r="A253" s="34"/>
      <c r="B253" s="35"/>
      <c r="C253" s="36"/>
      <c r="D253" s="208" t="s">
        <v>173</v>
      </c>
      <c r="E253" s="36"/>
      <c r="F253" s="218" t="s">
        <v>456</v>
      </c>
      <c r="G253" s="36"/>
      <c r="H253" s="36"/>
      <c r="I253" s="219"/>
      <c r="J253" s="36"/>
      <c r="K253" s="36"/>
      <c r="L253" s="39"/>
      <c r="M253" s="220"/>
      <c r="N253" s="221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6" t="s">
        <v>173</v>
      </c>
      <c r="AU253" s="16" t="s">
        <v>94</v>
      </c>
    </row>
    <row r="254" spans="1:65" s="13" customFormat="1" ht="11.25">
      <c r="B254" s="206"/>
      <c r="C254" s="207"/>
      <c r="D254" s="208" t="s">
        <v>163</v>
      </c>
      <c r="E254" s="209" t="s">
        <v>1</v>
      </c>
      <c r="F254" s="210" t="s">
        <v>457</v>
      </c>
      <c r="G254" s="207"/>
      <c r="H254" s="211">
        <v>0.14000000000000001</v>
      </c>
      <c r="I254" s="212"/>
      <c r="J254" s="207"/>
      <c r="K254" s="207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163</v>
      </c>
      <c r="AU254" s="217" t="s">
        <v>94</v>
      </c>
      <c r="AV254" s="13" t="s">
        <v>94</v>
      </c>
      <c r="AW254" s="13" t="s">
        <v>41</v>
      </c>
      <c r="AX254" s="13" t="s">
        <v>85</v>
      </c>
      <c r="AY254" s="217" t="s">
        <v>147</v>
      </c>
    </row>
    <row r="255" spans="1:65" s="13" customFormat="1" ht="11.25">
      <c r="B255" s="206"/>
      <c r="C255" s="207"/>
      <c r="D255" s="208" t="s">
        <v>163</v>
      </c>
      <c r="E255" s="209" t="s">
        <v>1</v>
      </c>
      <c r="F255" s="210" t="s">
        <v>458</v>
      </c>
      <c r="G255" s="207"/>
      <c r="H255" s="211">
        <v>4.1000000000000002E-2</v>
      </c>
      <c r="I255" s="212"/>
      <c r="J255" s="207"/>
      <c r="K255" s="207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163</v>
      </c>
      <c r="AU255" s="217" t="s">
        <v>94</v>
      </c>
      <c r="AV255" s="13" t="s">
        <v>94</v>
      </c>
      <c r="AW255" s="13" t="s">
        <v>41</v>
      </c>
      <c r="AX255" s="13" t="s">
        <v>85</v>
      </c>
      <c r="AY255" s="217" t="s">
        <v>147</v>
      </c>
    </row>
    <row r="256" spans="1:65" s="14" customFormat="1" ht="11.25">
      <c r="B256" s="222"/>
      <c r="C256" s="223"/>
      <c r="D256" s="208" t="s">
        <v>163</v>
      </c>
      <c r="E256" s="224" t="s">
        <v>1</v>
      </c>
      <c r="F256" s="225" t="s">
        <v>183</v>
      </c>
      <c r="G256" s="223"/>
      <c r="H256" s="226">
        <v>0.18099999999999999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163</v>
      </c>
      <c r="AU256" s="232" t="s">
        <v>94</v>
      </c>
      <c r="AV256" s="14" t="s">
        <v>154</v>
      </c>
      <c r="AW256" s="14" t="s">
        <v>41</v>
      </c>
      <c r="AX256" s="14" t="s">
        <v>92</v>
      </c>
      <c r="AY256" s="232" t="s">
        <v>147</v>
      </c>
    </row>
    <row r="257" spans="1:65" s="2" customFormat="1" ht="24">
      <c r="A257" s="34"/>
      <c r="B257" s="35"/>
      <c r="C257" s="193" t="s">
        <v>459</v>
      </c>
      <c r="D257" s="193" t="s">
        <v>149</v>
      </c>
      <c r="E257" s="194" t="s">
        <v>460</v>
      </c>
      <c r="F257" s="195" t="s">
        <v>461</v>
      </c>
      <c r="G257" s="196" t="s">
        <v>215</v>
      </c>
      <c r="H257" s="197">
        <v>390</v>
      </c>
      <c r="I257" s="198"/>
      <c r="J257" s="199">
        <f>ROUND(I257*H257,2)</f>
        <v>0</v>
      </c>
      <c r="K257" s="195" t="s">
        <v>153</v>
      </c>
      <c r="L257" s="39"/>
      <c r="M257" s="200" t="s">
        <v>1</v>
      </c>
      <c r="N257" s="201" t="s">
        <v>50</v>
      </c>
      <c r="O257" s="71"/>
      <c r="P257" s="202">
        <f>O257*H257</f>
        <v>0</v>
      </c>
      <c r="Q257" s="202">
        <v>1.43176E-3</v>
      </c>
      <c r="R257" s="202">
        <f>Q257*H257</f>
        <v>0.55838640000000006</v>
      </c>
      <c r="S257" s="202">
        <v>1E-3</v>
      </c>
      <c r="T257" s="203">
        <f>S257*H257</f>
        <v>0.39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154</v>
      </c>
      <c r="AT257" s="204" t="s">
        <v>149</v>
      </c>
      <c r="AU257" s="204" t="s">
        <v>94</v>
      </c>
      <c r="AY257" s="16" t="s">
        <v>147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6" t="s">
        <v>92</v>
      </c>
      <c r="BK257" s="205">
        <f>ROUND(I257*H257,2)</f>
        <v>0</v>
      </c>
      <c r="BL257" s="16" t="s">
        <v>154</v>
      </c>
      <c r="BM257" s="204" t="s">
        <v>462</v>
      </c>
    </row>
    <row r="258" spans="1:65" s="2" customFormat="1" ht="24">
      <c r="A258" s="34"/>
      <c r="B258" s="35"/>
      <c r="C258" s="193" t="s">
        <v>463</v>
      </c>
      <c r="D258" s="193" t="s">
        <v>149</v>
      </c>
      <c r="E258" s="194" t="s">
        <v>464</v>
      </c>
      <c r="F258" s="195" t="s">
        <v>465</v>
      </c>
      <c r="G258" s="196" t="s">
        <v>215</v>
      </c>
      <c r="H258" s="197">
        <v>101.5</v>
      </c>
      <c r="I258" s="198"/>
      <c r="J258" s="199">
        <f>ROUND(I258*H258,2)</f>
        <v>0</v>
      </c>
      <c r="K258" s="195" t="s">
        <v>153</v>
      </c>
      <c r="L258" s="39"/>
      <c r="M258" s="200" t="s">
        <v>1</v>
      </c>
      <c r="N258" s="201" t="s">
        <v>50</v>
      </c>
      <c r="O258" s="71"/>
      <c r="P258" s="202">
        <f>O258*H258</f>
        <v>0</v>
      </c>
      <c r="Q258" s="202">
        <v>6.2160000000000002E-3</v>
      </c>
      <c r="R258" s="202">
        <f>Q258*H258</f>
        <v>0.63092400000000004</v>
      </c>
      <c r="S258" s="202">
        <v>0</v>
      </c>
      <c r="T258" s="20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4" t="s">
        <v>154</v>
      </c>
      <c r="AT258" s="204" t="s">
        <v>149</v>
      </c>
      <c r="AU258" s="204" t="s">
        <v>94</v>
      </c>
      <c r="AY258" s="16" t="s">
        <v>147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6" t="s">
        <v>92</v>
      </c>
      <c r="BK258" s="205">
        <f>ROUND(I258*H258,2)</f>
        <v>0</v>
      </c>
      <c r="BL258" s="16" t="s">
        <v>154</v>
      </c>
      <c r="BM258" s="204" t="s">
        <v>466</v>
      </c>
    </row>
    <row r="259" spans="1:65" s="13" customFormat="1" ht="11.25">
      <c r="B259" s="206"/>
      <c r="C259" s="207"/>
      <c r="D259" s="208" t="s">
        <v>163</v>
      </c>
      <c r="E259" s="209" t="s">
        <v>1</v>
      </c>
      <c r="F259" s="210" t="s">
        <v>467</v>
      </c>
      <c r="G259" s="207"/>
      <c r="H259" s="211">
        <v>101.5</v>
      </c>
      <c r="I259" s="212"/>
      <c r="J259" s="207"/>
      <c r="K259" s="207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163</v>
      </c>
      <c r="AU259" s="217" t="s">
        <v>94</v>
      </c>
      <c r="AV259" s="13" t="s">
        <v>94</v>
      </c>
      <c r="AW259" s="13" t="s">
        <v>41</v>
      </c>
      <c r="AX259" s="13" t="s">
        <v>92</v>
      </c>
      <c r="AY259" s="217" t="s">
        <v>147</v>
      </c>
    </row>
    <row r="260" spans="1:65" s="12" customFormat="1" ht="22.9" customHeight="1">
      <c r="B260" s="177"/>
      <c r="C260" s="178"/>
      <c r="D260" s="179" t="s">
        <v>84</v>
      </c>
      <c r="E260" s="191" t="s">
        <v>468</v>
      </c>
      <c r="F260" s="191" t="s">
        <v>469</v>
      </c>
      <c r="G260" s="178"/>
      <c r="H260" s="178"/>
      <c r="I260" s="181"/>
      <c r="J260" s="192">
        <f>BK260</f>
        <v>0</v>
      </c>
      <c r="K260" s="178"/>
      <c r="L260" s="183"/>
      <c r="M260" s="184"/>
      <c r="N260" s="185"/>
      <c r="O260" s="185"/>
      <c r="P260" s="186">
        <f>SUM(P261:P267)</f>
        <v>0</v>
      </c>
      <c r="Q260" s="185"/>
      <c r="R260" s="186">
        <f>SUM(R261:R267)</f>
        <v>0</v>
      </c>
      <c r="S260" s="185"/>
      <c r="T260" s="187">
        <f>SUM(T261:T267)</f>
        <v>0</v>
      </c>
      <c r="AR260" s="188" t="s">
        <v>92</v>
      </c>
      <c r="AT260" s="189" t="s">
        <v>84</v>
      </c>
      <c r="AU260" s="189" t="s">
        <v>92</v>
      </c>
      <c r="AY260" s="188" t="s">
        <v>147</v>
      </c>
      <c r="BK260" s="190">
        <f>SUM(BK261:BK267)</f>
        <v>0</v>
      </c>
    </row>
    <row r="261" spans="1:65" s="2" customFormat="1" ht="24">
      <c r="A261" s="34"/>
      <c r="B261" s="35"/>
      <c r="C261" s="193" t="s">
        <v>470</v>
      </c>
      <c r="D261" s="193" t="s">
        <v>149</v>
      </c>
      <c r="E261" s="194" t="s">
        <v>471</v>
      </c>
      <c r="F261" s="195" t="s">
        <v>472</v>
      </c>
      <c r="G261" s="196" t="s">
        <v>197</v>
      </c>
      <c r="H261" s="197">
        <v>20.399999999999999</v>
      </c>
      <c r="I261" s="198"/>
      <c r="J261" s="199">
        <f>ROUND(I261*H261,2)</f>
        <v>0</v>
      </c>
      <c r="K261" s="195" t="s">
        <v>153</v>
      </c>
      <c r="L261" s="39"/>
      <c r="M261" s="200" t="s">
        <v>1</v>
      </c>
      <c r="N261" s="201" t="s">
        <v>50</v>
      </c>
      <c r="O261" s="71"/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4" t="s">
        <v>154</v>
      </c>
      <c r="AT261" s="204" t="s">
        <v>149</v>
      </c>
      <c r="AU261" s="204" t="s">
        <v>94</v>
      </c>
      <c r="AY261" s="16" t="s">
        <v>147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6" t="s">
        <v>92</v>
      </c>
      <c r="BK261" s="205">
        <f>ROUND(I261*H261,2)</f>
        <v>0</v>
      </c>
      <c r="BL261" s="16" t="s">
        <v>154</v>
      </c>
      <c r="BM261" s="204" t="s">
        <v>473</v>
      </c>
    </row>
    <row r="262" spans="1:65" s="2" customFormat="1" ht="29.25">
      <c r="A262" s="34"/>
      <c r="B262" s="35"/>
      <c r="C262" s="36"/>
      <c r="D262" s="208" t="s">
        <v>173</v>
      </c>
      <c r="E262" s="36"/>
      <c r="F262" s="218" t="s">
        <v>474</v>
      </c>
      <c r="G262" s="36"/>
      <c r="H262" s="36"/>
      <c r="I262" s="219"/>
      <c r="J262" s="36"/>
      <c r="K262" s="36"/>
      <c r="L262" s="39"/>
      <c r="M262" s="220"/>
      <c r="N262" s="221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6" t="s">
        <v>173</v>
      </c>
      <c r="AU262" s="16" t="s">
        <v>94</v>
      </c>
    </row>
    <row r="263" spans="1:65" s="2" customFormat="1" ht="24">
      <c r="A263" s="34"/>
      <c r="B263" s="35"/>
      <c r="C263" s="193" t="s">
        <v>475</v>
      </c>
      <c r="D263" s="193" t="s">
        <v>149</v>
      </c>
      <c r="E263" s="194" t="s">
        <v>476</v>
      </c>
      <c r="F263" s="195" t="s">
        <v>477</v>
      </c>
      <c r="G263" s="196" t="s">
        <v>197</v>
      </c>
      <c r="H263" s="197">
        <v>20.399999999999999</v>
      </c>
      <c r="I263" s="198"/>
      <c r="J263" s="199">
        <f>ROUND(I263*H263,2)</f>
        <v>0</v>
      </c>
      <c r="K263" s="195" t="s">
        <v>153</v>
      </c>
      <c r="L263" s="39"/>
      <c r="M263" s="200" t="s">
        <v>1</v>
      </c>
      <c r="N263" s="201" t="s">
        <v>50</v>
      </c>
      <c r="O263" s="71"/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154</v>
      </c>
      <c r="AT263" s="204" t="s">
        <v>149</v>
      </c>
      <c r="AU263" s="204" t="s">
        <v>94</v>
      </c>
      <c r="AY263" s="16" t="s">
        <v>147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6" t="s">
        <v>92</v>
      </c>
      <c r="BK263" s="205">
        <f>ROUND(I263*H263,2)</f>
        <v>0</v>
      </c>
      <c r="BL263" s="16" t="s">
        <v>154</v>
      </c>
      <c r="BM263" s="204" t="s">
        <v>478</v>
      </c>
    </row>
    <row r="264" spans="1:65" s="2" customFormat="1" ht="16.5" customHeight="1">
      <c r="A264" s="34"/>
      <c r="B264" s="35"/>
      <c r="C264" s="193" t="s">
        <v>479</v>
      </c>
      <c r="D264" s="193" t="s">
        <v>149</v>
      </c>
      <c r="E264" s="194" t="s">
        <v>480</v>
      </c>
      <c r="F264" s="195" t="s">
        <v>481</v>
      </c>
      <c r="G264" s="196" t="s">
        <v>197</v>
      </c>
      <c r="H264" s="197">
        <v>285.60000000000002</v>
      </c>
      <c r="I264" s="198"/>
      <c r="J264" s="199">
        <f>ROUND(I264*H264,2)</f>
        <v>0</v>
      </c>
      <c r="K264" s="195" t="s">
        <v>153</v>
      </c>
      <c r="L264" s="39"/>
      <c r="M264" s="200" t="s">
        <v>1</v>
      </c>
      <c r="N264" s="201" t="s">
        <v>50</v>
      </c>
      <c r="O264" s="71"/>
      <c r="P264" s="202">
        <f>O264*H264</f>
        <v>0</v>
      </c>
      <c r="Q264" s="202">
        <v>0</v>
      </c>
      <c r="R264" s="202">
        <f>Q264*H264</f>
        <v>0</v>
      </c>
      <c r="S264" s="202">
        <v>0</v>
      </c>
      <c r="T264" s="20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4" t="s">
        <v>154</v>
      </c>
      <c r="AT264" s="204" t="s">
        <v>149</v>
      </c>
      <c r="AU264" s="204" t="s">
        <v>94</v>
      </c>
      <c r="AY264" s="16" t="s">
        <v>147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6" t="s">
        <v>92</v>
      </c>
      <c r="BK264" s="205">
        <f>ROUND(I264*H264,2)</f>
        <v>0</v>
      </c>
      <c r="BL264" s="16" t="s">
        <v>154</v>
      </c>
      <c r="BM264" s="204" t="s">
        <v>482</v>
      </c>
    </row>
    <row r="265" spans="1:65" s="2" customFormat="1" ht="19.5">
      <c r="A265" s="34"/>
      <c r="B265" s="35"/>
      <c r="C265" s="36"/>
      <c r="D265" s="208" t="s">
        <v>173</v>
      </c>
      <c r="E265" s="36"/>
      <c r="F265" s="218" t="s">
        <v>483</v>
      </c>
      <c r="G265" s="36"/>
      <c r="H265" s="36"/>
      <c r="I265" s="219"/>
      <c r="J265" s="36"/>
      <c r="K265" s="36"/>
      <c r="L265" s="39"/>
      <c r="M265" s="220"/>
      <c r="N265" s="221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6" t="s">
        <v>173</v>
      </c>
      <c r="AU265" s="16" t="s">
        <v>94</v>
      </c>
    </row>
    <row r="266" spans="1:65" s="13" customFormat="1" ht="11.25">
      <c r="B266" s="206"/>
      <c r="C266" s="207"/>
      <c r="D266" s="208" t="s">
        <v>163</v>
      </c>
      <c r="E266" s="207"/>
      <c r="F266" s="210" t="s">
        <v>484</v>
      </c>
      <c r="G266" s="207"/>
      <c r="H266" s="211">
        <v>285.60000000000002</v>
      </c>
      <c r="I266" s="212"/>
      <c r="J266" s="207"/>
      <c r="K266" s="207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163</v>
      </c>
      <c r="AU266" s="217" t="s">
        <v>94</v>
      </c>
      <c r="AV266" s="13" t="s">
        <v>94</v>
      </c>
      <c r="AW266" s="13" t="s">
        <v>4</v>
      </c>
      <c r="AX266" s="13" t="s">
        <v>92</v>
      </c>
      <c r="AY266" s="217" t="s">
        <v>147</v>
      </c>
    </row>
    <row r="267" spans="1:65" s="2" customFormat="1" ht="33" customHeight="1">
      <c r="A267" s="34"/>
      <c r="B267" s="35"/>
      <c r="C267" s="193" t="s">
        <v>485</v>
      </c>
      <c r="D267" s="193" t="s">
        <v>149</v>
      </c>
      <c r="E267" s="194" t="s">
        <v>486</v>
      </c>
      <c r="F267" s="195" t="s">
        <v>487</v>
      </c>
      <c r="G267" s="196" t="s">
        <v>197</v>
      </c>
      <c r="H267" s="197">
        <v>20.399999999999999</v>
      </c>
      <c r="I267" s="198"/>
      <c r="J267" s="199">
        <f>ROUND(I267*H267,2)</f>
        <v>0</v>
      </c>
      <c r="K267" s="195" t="s">
        <v>153</v>
      </c>
      <c r="L267" s="39"/>
      <c r="M267" s="200" t="s">
        <v>1</v>
      </c>
      <c r="N267" s="201" t="s">
        <v>50</v>
      </c>
      <c r="O267" s="71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4" t="s">
        <v>154</v>
      </c>
      <c r="AT267" s="204" t="s">
        <v>149</v>
      </c>
      <c r="AU267" s="204" t="s">
        <v>94</v>
      </c>
      <c r="AY267" s="16" t="s">
        <v>147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6" t="s">
        <v>92</v>
      </c>
      <c r="BK267" s="205">
        <f>ROUND(I267*H267,2)</f>
        <v>0</v>
      </c>
      <c r="BL267" s="16" t="s">
        <v>154</v>
      </c>
      <c r="BM267" s="204" t="s">
        <v>488</v>
      </c>
    </row>
    <row r="268" spans="1:65" s="12" customFormat="1" ht="22.9" customHeight="1">
      <c r="B268" s="177"/>
      <c r="C268" s="178"/>
      <c r="D268" s="179" t="s">
        <v>84</v>
      </c>
      <c r="E268" s="191" t="s">
        <v>489</v>
      </c>
      <c r="F268" s="191" t="s">
        <v>490</v>
      </c>
      <c r="G268" s="178"/>
      <c r="H268" s="178"/>
      <c r="I268" s="181"/>
      <c r="J268" s="192">
        <f>BK268</f>
        <v>0</v>
      </c>
      <c r="K268" s="178"/>
      <c r="L268" s="183"/>
      <c r="M268" s="184"/>
      <c r="N268" s="185"/>
      <c r="O268" s="185"/>
      <c r="P268" s="186">
        <f>P269</f>
        <v>0</v>
      </c>
      <c r="Q268" s="185"/>
      <c r="R268" s="186">
        <f>R269</f>
        <v>0</v>
      </c>
      <c r="S268" s="185"/>
      <c r="T268" s="187">
        <f>T269</f>
        <v>0</v>
      </c>
      <c r="AR268" s="188" t="s">
        <v>92</v>
      </c>
      <c r="AT268" s="189" t="s">
        <v>84</v>
      </c>
      <c r="AU268" s="189" t="s">
        <v>92</v>
      </c>
      <c r="AY268" s="188" t="s">
        <v>147</v>
      </c>
      <c r="BK268" s="190">
        <f>BK269</f>
        <v>0</v>
      </c>
    </row>
    <row r="269" spans="1:65" s="2" customFormat="1" ht="24">
      <c r="A269" s="34"/>
      <c r="B269" s="35"/>
      <c r="C269" s="193" t="s">
        <v>491</v>
      </c>
      <c r="D269" s="193" t="s">
        <v>149</v>
      </c>
      <c r="E269" s="194" t="s">
        <v>492</v>
      </c>
      <c r="F269" s="195" t="s">
        <v>493</v>
      </c>
      <c r="G269" s="196" t="s">
        <v>197</v>
      </c>
      <c r="H269" s="197">
        <v>122.873</v>
      </c>
      <c r="I269" s="198"/>
      <c r="J269" s="199">
        <f>ROUND(I269*H269,2)</f>
        <v>0</v>
      </c>
      <c r="K269" s="195" t="s">
        <v>153</v>
      </c>
      <c r="L269" s="39"/>
      <c r="M269" s="200" t="s">
        <v>1</v>
      </c>
      <c r="N269" s="201" t="s">
        <v>50</v>
      </c>
      <c r="O269" s="71"/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4" t="s">
        <v>154</v>
      </c>
      <c r="AT269" s="204" t="s">
        <v>149</v>
      </c>
      <c r="AU269" s="204" t="s">
        <v>94</v>
      </c>
      <c r="AY269" s="16" t="s">
        <v>147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6" t="s">
        <v>92</v>
      </c>
      <c r="BK269" s="205">
        <f>ROUND(I269*H269,2)</f>
        <v>0</v>
      </c>
      <c r="BL269" s="16" t="s">
        <v>154</v>
      </c>
      <c r="BM269" s="204" t="s">
        <v>494</v>
      </c>
    </row>
    <row r="270" spans="1:65" s="12" customFormat="1" ht="25.9" customHeight="1">
      <c r="B270" s="177"/>
      <c r="C270" s="178"/>
      <c r="D270" s="179" t="s">
        <v>84</v>
      </c>
      <c r="E270" s="180" t="s">
        <v>495</v>
      </c>
      <c r="F270" s="180" t="s">
        <v>496</v>
      </c>
      <c r="G270" s="178"/>
      <c r="H270" s="178"/>
      <c r="I270" s="181"/>
      <c r="J270" s="182">
        <f>BK270</f>
        <v>0</v>
      </c>
      <c r="K270" s="178"/>
      <c r="L270" s="183"/>
      <c r="M270" s="184"/>
      <c r="N270" s="185"/>
      <c r="O270" s="185"/>
      <c r="P270" s="186">
        <f>P271</f>
        <v>0</v>
      </c>
      <c r="Q270" s="185"/>
      <c r="R270" s="186">
        <f>R271</f>
        <v>3.1E-2</v>
      </c>
      <c r="S270" s="185"/>
      <c r="T270" s="187">
        <f>T271</f>
        <v>0</v>
      </c>
      <c r="AR270" s="188" t="s">
        <v>94</v>
      </c>
      <c r="AT270" s="189" t="s">
        <v>84</v>
      </c>
      <c r="AU270" s="189" t="s">
        <v>85</v>
      </c>
      <c r="AY270" s="188" t="s">
        <v>147</v>
      </c>
      <c r="BK270" s="190">
        <f>BK271</f>
        <v>0</v>
      </c>
    </row>
    <row r="271" spans="1:65" s="12" customFormat="1" ht="22.9" customHeight="1">
      <c r="B271" s="177"/>
      <c r="C271" s="178"/>
      <c r="D271" s="179" t="s">
        <v>84</v>
      </c>
      <c r="E271" s="191" t="s">
        <v>497</v>
      </c>
      <c r="F271" s="191" t="s">
        <v>498</v>
      </c>
      <c r="G271" s="178"/>
      <c r="H271" s="178"/>
      <c r="I271" s="181"/>
      <c r="J271" s="192">
        <f>BK271</f>
        <v>0</v>
      </c>
      <c r="K271" s="178"/>
      <c r="L271" s="183"/>
      <c r="M271" s="184"/>
      <c r="N271" s="185"/>
      <c r="O271" s="185"/>
      <c r="P271" s="186">
        <f>SUM(P272:P279)</f>
        <v>0</v>
      </c>
      <c r="Q271" s="185"/>
      <c r="R271" s="186">
        <f>SUM(R272:R279)</f>
        <v>3.1E-2</v>
      </c>
      <c r="S271" s="185"/>
      <c r="T271" s="187">
        <f>SUM(T272:T279)</f>
        <v>0</v>
      </c>
      <c r="AR271" s="188" t="s">
        <v>94</v>
      </c>
      <c r="AT271" s="189" t="s">
        <v>84</v>
      </c>
      <c r="AU271" s="189" t="s">
        <v>92</v>
      </c>
      <c r="AY271" s="188" t="s">
        <v>147</v>
      </c>
      <c r="BK271" s="190">
        <f>SUM(BK272:BK279)</f>
        <v>0</v>
      </c>
    </row>
    <row r="272" spans="1:65" s="2" customFormat="1" ht="24">
      <c r="A272" s="34"/>
      <c r="B272" s="35"/>
      <c r="C272" s="193" t="s">
        <v>499</v>
      </c>
      <c r="D272" s="193" t="s">
        <v>149</v>
      </c>
      <c r="E272" s="194" t="s">
        <v>500</v>
      </c>
      <c r="F272" s="195" t="s">
        <v>501</v>
      </c>
      <c r="G272" s="196" t="s">
        <v>152</v>
      </c>
      <c r="H272" s="197">
        <v>27.332000000000001</v>
      </c>
      <c r="I272" s="198"/>
      <c r="J272" s="199">
        <f>ROUND(I272*H272,2)</f>
        <v>0</v>
      </c>
      <c r="K272" s="195" t="s">
        <v>153</v>
      </c>
      <c r="L272" s="39"/>
      <c r="M272" s="200" t="s">
        <v>1</v>
      </c>
      <c r="N272" s="201" t="s">
        <v>50</v>
      </c>
      <c r="O272" s="71"/>
      <c r="P272" s="202">
        <f>O272*H272</f>
        <v>0</v>
      </c>
      <c r="Q272" s="202">
        <v>0</v>
      </c>
      <c r="R272" s="202">
        <f>Q272*H272</f>
        <v>0</v>
      </c>
      <c r="S272" s="202">
        <v>0</v>
      </c>
      <c r="T272" s="20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4" t="s">
        <v>232</v>
      </c>
      <c r="AT272" s="204" t="s">
        <v>149</v>
      </c>
      <c r="AU272" s="204" t="s">
        <v>94</v>
      </c>
      <c r="AY272" s="16" t="s">
        <v>147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6" t="s">
        <v>92</v>
      </c>
      <c r="BK272" s="205">
        <f>ROUND(I272*H272,2)</f>
        <v>0</v>
      </c>
      <c r="BL272" s="16" t="s">
        <v>232</v>
      </c>
      <c r="BM272" s="204" t="s">
        <v>502</v>
      </c>
    </row>
    <row r="273" spans="1:65" s="13" customFormat="1" ht="11.25">
      <c r="B273" s="206"/>
      <c r="C273" s="207"/>
      <c r="D273" s="208" t="s">
        <v>163</v>
      </c>
      <c r="E273" s="209" t="s">
        <v>1</v>
      </c>
      <c r="F273" s="210" t="s">
        <v>503</v>
      </c>
      <c r="G273" s="207"/>
      <c r="H273" s="211">
        <v>27.332000000000001</v>
      </c>
      <c r="I273" s="212"/>
      <c r="J273" s="207"/>
      <c r="K273" s="207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163</v>
      </c>
      <c r="AU273" s="217" t="s">
        <v>94</v>
      </c>
      <c r="AV273" s="13" t="s">
        <v>94</v>
      </c>
      <c r="AW273" s="13" t="s">
        <v>41</v>
      </c>
      <c r="AX273" s="13" t="s">
        <v>92</v>
      </c>
      <c r="AY273" s="217" t="s">
        <v>147</v>
      </c>
    </row>
    <row r="274" spans="1:65" s="2" customFormat="1" ht="16.5" customHeight="1">
      <c r="A274" s="34"/>
      <c r="B274" s="35"/>
      <c r="C274" s="233" t="s">
        <v>504</v>
      </c>
      <c r="D274" s="233" t="s">
        <v>206</v>
      </c>
      <c r="E274" s="234" t="s">
        <v>505</v>
      </c>
      <c r="F274" s="235" t="s">
        <v>506</v>
      </c>
      <c r="G274" s="236" t="s">
        <v>197</v>
      </c>
      <c r="H274" s="237">
        <v>8.9999999999999993E-3</v>
      </c>
      <c r="I274" s="238"/>
      <c r="J274" s="239">
        <f>ROUND(I274*H274,2)</f>
        <v>0</v>
      </c>
      <c r="K274" s="235" t="s">
        <v>153</v>
      </c>
      <c r="L274" s="240"/>
      <c r="M274" s="241" t="s">
        <v>1</v>
      </c>
      <c r="N274" s="242" t="s">
        <v>50</v>
      </c>
      <c r="O274" s="71"/>
      <c r="P274" s="202">
        <f>O274*H274</f>
        <v>0</v>
      </c>
      <c r="Q274" s="202">
        <v>1</v>
      </c>
      <c r="R274" s="202">
        <f>Q274*H274</f>
        <v>8.9999999999999993E-3</v>
      </c>
      <c r="S274" s="202">
        <v>0</v>
      </c>
      <c r="T274" s="20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4" t="s">
        <v>310</v>
      </c>
      <c r="AT274" s="204" t="s">
        <v>206</v>
      </c>
      <c r="AU274" s="204" t="s">
        <v>94</v>
      </c>
      <c r="AY274" s="16" t="s">
        <v>147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6" t="s">
        <v>92</v>
      </c>
      <c r="BK274" s="205">
        <f>ROUND(I274*H274,2)</f>
        <v>0</v>
      </c>
      <c r="BL274" s="16" t="s">
        <v>232</v>
      </c>
      <c r="BM274" s="204" t="s">
        <v>507</v>
      </c>
    </row>
    <row r="275" spans="1:65" s="13" customFormat="1" ht="11.25">
      <c r="B275" s="206"/>
      <c r="C275" s="207"/>
      <c r="D275" s="208" t="s">
        <v>163</v>
      </c>
      <c r="E275" s="207"/>
      <c r="F275" s="210" t="s">
        <v>508</v>
      </c>
      <c r="G275" s="207"/>
      <c r="H275" s="211">
        <v>8.9999999999999993E-3</v>
      </c>
      <c r="I275" s="212"/>
      <c r="J275" s="207"/>
      <c r="K275" s="207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163</v>
      </c>
      <c r="AU275" s="217" t="s">
        <v>94</v>
      </c>
      <c r="AV275" s="13" t="s">
        <v>94</v>
      </c>
      <c r="AW275" s="13" t="s">
        <v>4</v>
      </c>
      <c r="AX275" s="13" t="s">
        <v>92</v>
      </c>
      <c r="AY275" s="217" t="s">
        <v>147</v>
      </c>
    </row>
    <row r="276" spans="1:65" s="2" customFormat="1" ht="24">
      <c r="A276" s="34"/>
      <c r="B276" s="35"/>
      <c r="C276" s="193" t="s">
        <v>509</v>
      </c>
      <c r="D276" s="193" t="s">
        <v>149</v>
      </c>
      <c r="E276" s="194" t="s">
        <v>510</v>
      </c>
      <c r="F276" s="195" t="s">
        <v>511</v>
      </c>
      <c r="G276" s="196" t="s">
        <v>152</v>
      </c>
      <c r="H276" s="197">
        <v>54.664000000000001</v>
      </c>
      <c r="I276" s="198"/>
      <c r="J276" s="199">
        <f>ROUND(I276*H276,2)</f>
        <v>0</v>
      </c>
      <c r="K276" s="195" t="s">
        <v>153</v>
      </c>
      <c r="L276" s="39"/>
      <c r="M276" s="200" t="s">
        <v>1</v>
      </c>
      <c r="N276" s="201" t="s">
        <v>50</v>
      </c>
      <c r="O276" s="71"/>
      <c r="P276" s="202">
        <f>O276*H276</f>
        <v>0</v>
      </c>
      <c r="Q276" s="202">
        <v>0</v>
      </c>
      <c r="R276" s="202">
        <f>Q276*H276</f>
        <v>0</v>
      </c>
      <c r="S276" s="202">
        <v>0</v>
      </c>
      <c r="T276" s="20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4" t="s">
        <v>232</v>
      </c>
      <c r="AT276" s="204" t="s">
        <v>149</v>
      </c>
      <c r="AU276" s="204" t="s">
        <v>94</v>
      </c>
      <c r="AY276" s="16" t="s">
        <v>147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6" t="s">
        <v>92</v>
      </c>
      <c r="BK276" s="205">
        <f>ROUND(I276*H276,2)</f>
        <v>0</v>
      </c>
      <c r="BL276" s="16" t="s">
        <v>232</v>
      </c>
      <c r="BM276" s="204" t="s">
        <v>512</v>
      </c>
    </row>
    <row r="277" spans="1:65" s="13" customFormat="1" ht="11.25">
      <c r="B277" s="206"/>
      <c r="C277" s="207"/>
      <c r="D277" s="208" t="s">
        <v>163</v>
      </c>
      <c r="E277" s="209" t="s">
        <v>1</v>
      </c>
      <c r="F277" s="210" t="s">
        <v>513</v>
      </c>
      <c r="G277" s="207"/>
      <c r="H277" s="211">
        <v>54.664000000000001</v>
      </c>
      <c r="I277" s="212"/>
      <c r="J277" s="207"/>
      <c r="K277" s="207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163</v>
      </c>
      <c r="AU277" s="217" t="s">
        <v>94</v>
      </c>
      <c r="AV277" s="13" t="s">
        <v>94</v>
      </c>
      <c r="AW277" s="13" t="s">
        <v>41</v>
      </c>
      <c r="AX277" s="13" t="s">
        <v>92</v>
      </c>
      <c r="AY277" s="217" t="s">
        <v>147</v>
      </c>
    </row>
    <row r="278" spans="1:65" s="2" customFormat="1" ht="16.5" customHeight="1">
      <c r="A278" s="34"/>
      <c r="B278" s="35"/>
      <c r="C278" s="233" t="s">
        <v>514</v>
      </c>
      <c r="D278" s="233" t="s">
        <v>206</v>
      </c>
      <c r="E278" s="234" t="s">
        <v>515</v>
      </c>
      <c r="F278" s="235" t="s">
        <v>516</v>
      </c>
      <c r="G278" s="236" t="s">
        <v>197</v>
      </c>
      <c r="H278" s="237">
        <v>2.1999999999999999E-2</v>
      </c>
      <c r="I278" s="238"/>
      <c r="J278" s="239">
        <f>ROUND(I278*H278,2)</f>
        <v>0</v>
      </c>
      <c r="K278" s="235" t="s">
        <v>153</v>
      </c>
      <c r="L278" s="240"/>
      <c r="M278" s="241" t="s">
        <v>1</v>
      </c>
      <c r="N278" s="242" t="s">
        <v>50</v>
      </c>
      <c r="O278" s="71"/>
      <c r="P278" s="202">
        <f>O278*H278</f>
        <v>0</v>
      </c>
      <c r="Q278" s="202">
        <v>1</v>
      </c>
      <c r="R278" s="202">
        <f>Q278*H278</f>
        <v>2.1999999999999999E-2</v>
      </c>
      <c r="S278" s="202">
        <v>0</v>
      </c>
      <c r="T278" s="20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4" t="s">
        <v>310</v>
      </c>
      <c r="AT278" s="204" t="s">
        <v>206</v>
      </c>
      <c r="AU278" s="204" t="s">
        <v>94</v>
      </c>
      <c r="AY278" s="16" t="s">
        <v>147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6" t="s">
        <v>92</v>
      </c>
      <c r="BK278" s="205">
        <f>ROUND(I278*H278,2)</f>
        <v>0</v>
      </c>
      <c r="BL278" s="16" t="s">
        <v>232</v>
      </c>
      <c r="BM278" s="204" t="s">
        <v>517</v>
      </c>
    </row>
    <row r="279" spans="1:65" s="13" customFormat="1" ht="11.25">
      <c r="B279" s="206"/>
      <c r="C279" s="207"/>
      <c r="D279" s="208" t="s">
        <v>163</v>
      </c>
      <c r="E279" s="207"/>
      <c r="F279" s="210" t="s">
        <v>518</v>
      </c>
      <c r="G279" s="207"/>
      <c r="H279" s="211">
        <v>2.1999999999999999E-2</v>
      </c>
      <c r="I279" s="212"/>
      <c r="J279" s="207"/>
      <c r="K279" s="207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163</v>
      </c>
      <c r="AU279" s="217" t="s">
        <v>94</v>
      </c>
      <c r="AV279" s="13" t="s">
        <v>94</v>
      </c>
      <c r="AW279" s="13" t="s">
        <v>4</v>
      </c>
      <c r="AX279" s="13" t="s">
        <v>92</v>
      </c>
      <c r="AY279" s="217" t="s">
        <v>147</v>
      </c>
    </row>
    <row r="280" spans="1:65" s="12" customFormat="1" ht="25.9" customHeight="1">
      <c r="B280" s="177"/>
      <c r="C280" s="178"/>
      <c r="D280" s="179" t="s">
        <v>84</v>
      </c>
      <c r="E280" s="180" t="s">
        <v>206</v>
      </c>
      <c r="F280" s="180" t="s">
        <v>519</v>
      </c>
      <c r="G280" s="178"/>
      <c r="H280" s="178"/>
      <c r="I280" s="181"/>
      <c r="J280" s="182">
        <f>BK280</f>
        <v>0</v>
      </c>
      <c r="K280" s="178"/>
      <c r="L280" s="183"/>
      <c r="M280" s="184"/>
      <c r="N280" s="185"/>
      <c r="O280" s="185"/>
      <c r="P280" s="186">
        <f>P281</f>
        <v>0</v>
      </c>
      <c r="Q280" s="185"/>
      <c r="R280" s="186">
        <f>R281</f>
        <v>0</v>
      </c>
      <c r="S280" s="185"/>
      <c r="T280" s="187">
        <f>T281</f>
        <v>0</v>
      </c>
      <c r="AR280" s="188" t="s">
        <v>159</v>
      </c>
      <c r="AT280" s="189" t="s">
        <v>84</v>
      </c>
      <c r="AU280" s="189" t="s">
        <v>85</v>
      </c>
      <c r="AY280" s="188" t="s">
        <v>147</v>
      </c>
      <c r="BK280" s="190">
        <f>BK281</f>
        <v>0</v>
      </c>
    </row>
    <row r="281" spans="1:65" s="12" customFormat="1" ht="22.9" customHeight="1">
      <c r="B281" s="177"/>
      <c r="C281" s="178"/>
      <c r="D281" s="179" t="s">
        <v>84</v>
      </c>
      <c r="E281" s="191" t="s">
        <v>520</v>
      </c>
      <c r="F281" s="191" t="s">
        <v>521</v>
      </c>
      <c r="G281" s="178"/>
      <c r="H281" s="178"/>
      <c r="I281" s="181"/>
      <c r="J281" s="192">
        <f>BK281</f>
        <v>0</v>
      </c>
      <c r="K281" s="178"/>
      <c r="L281" s="183"/>
      <c r="M281" s="184"/>
      <c r="N281" s="185"/>
      <c r="O281" s="185"/>
      <c r="P281" s="186">
        <f>P282</f>
        <v>0</v>
      </c>
      <c r="Q281" s="185"/>
      <c r="R281" s="186">
        <f>R282</f>
        <v>0</v>
      </c>
      <c r="S281" s="185"/>
      <c r="T281" s="187">
        <f>T282</f>
        <v>0</v>
      </c>
      <c r="AR281" s="188" t="s">
        <v>159</v>
      </c>
      <c r="AT281" s="189" t="s">
        <v>84</v>
      </c>
      <c r="AU281" s="189" t="s">
        <v>92</v>
      </c>
      <c r="AY281" s="188" t="s">
        <v>147</v>
      </c>
      <c r="BK281" s="190">
        <f>BK282</f>
        <v>0</v>
      </c>
    </row>
    <row r="282" spans="1:65" s="2" customFormat="1" ht="24">
      <c r="A282" s="34"/>
      <c r="B282" s="35"/>
      <c r="C282" s="193" t="s">
        <v>522</v>
      </c>
      <c r="D282" s="193" t="s">
        <v>149</v>
      </c>
      <c r="E282" s="194" t="s">
        <v>523</v>
      </c>
      <c r="F282" s="195" t="s">
        <v>524</v>
      </c>
      <c r="G282" s="196" t="s">
        <v>525</v>
      </c>
      <c r="H282" s="197">
        <v>1</v>
      </c>
      <c r="I282" s="198"/>
      <c r="J282" s="199">
        <f>ROUND(I282*H282,2)</f>
        <v>0</v>
      </c>
      <c r="K282" s="195" t="s">
        <v>1</v>
      </c>
      <c r="L282" s="39"/>
      <c r="M282" s="243" t="s">
        <v>1</v>
      </c>
      <c r="N282" s="244" t="s">
        <v>50</v>
      </c>
      <c r="O282" s="245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4" t="s">
        <v>463</v>
      </c>
      <c r="AT282" s="204" t="s">
        <v>149</v>
      </c>
      <c r="AU282" s="204" t="s">
        <v>94</v>
      </c>
      <c r="AY282" s="16" t="s">
        <v>147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6" t="s">
        <v>92</v>
      </c>
      <c r="BK282" s="205">
        <f>ROUND(I282*H282,2)</f>
        <v>0</v>
      </c>
      <c r="BL282" s="16" t="s">
        <v>463</v>
      </c>
      <c r="BM282" s="204" t="s">
        <v>526</v>
      </c>
    </row>
    <row r="283" spans="1:65" s="2" customFormat="1" ht="6.95" customHeight="1">
      <c r="A283" s="34"/>
      <c r="B283" s="54"/>
      <c r="C283" s="55"/>
      <c r="D283" s="55"/>
      <c r="E283" s="55"/>
      <c r="F283" s="55"/>
      <c r="G283" s="55"/>
      <c r="H283" s="55"/>
      <c r="I283" s="55"/>
      <c r="J283" s="55"/>
      <c r="K283" s="55"/>
      <c r="L283" s="39"/>
      <c r="M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</row>
  </sheetData>
  <sheetProtection algorithmName="SHA-512" hashValue="y3xDoQAUthdIN1X2zixF+HdIjkUmLrkiI/f50NMlo+Q6if3wLIYOIyhoPyKVM01O0zwtpMiaj1VH2rDSYRvFiw==" saltValue="ul0lfjarjgq9aw7ZMyLxiy6sqzbCb7HJvXFj4XP0kxz3P4UyFUN8xEM1tuTYDDmzexRXJgO4Tzm7+ZKMRw9DUQ==" spinCount="100000" sheet="1" objects="1" scenarios="1" formatColumns="0" formatRows="0" autoFilter="0"/>
  <autoFilter ref="C131:K282"/>
  <mergeCells count="12">
    <mergeCell ref="E124:H124"/>
    <mergeCell ref="L2:V2"/>
    <mergeCell ref="E84:H84"/>
    <mergeCell ref="E86:H86"/>
    <mergeCell ref="E88:H88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105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109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6" t="str">
        <f>'Rekapitulace zakázky'!K6</f>
        <v>Oprava mostu v km 49,461 trati Podlešín - Obrnice</v>
      </c>
      <c r="F7" s="297"/>
      <c r="G7" s="297"/>
      <c r="H7" s="297"/>
      <c r="L7" s="19"/>
    </row>
    <row r="8" spans="1:46" s="1" customFormat="1" ht="12" customHeight="1">
      <c r="B8" s="19"/>
      <c r="D8" s="119" t="s">
        <v>110</v>
      </c>
      <c r="L8" s="19"/>
    </row>
    <row r="9" spans="1:46" s="2" customFormat="1" ht="23.25" customHeight="1">
      <c r="A9" s="34"/>
      <c r="B9" s="39"/>
      <c r="C9" s="34"/>
      <c r="D9" s="34"/>
      <c r="E9" s="296" t="s">
        <v>527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299" t="s">
        <v>528</v>
      </c>
      <c r="F11" s="298"/>
      <c r="G11" s="298"/>
      <c r="H11" s="29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23. 2. 2021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0" t="str">
        <f>'Rekapitulace zakázky'!E14</f>
        <v>Vyplň údaj</v>
      </c>
      <c r="F20" s="301"/>
      <c r="G20" s="301"/>
      <c r="H20" s="301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2" t="s">
        <v>1</v>
      </c>
      <c r="F29" s="302"/>
      <c r="G29" s="302"/>
      <c r="H29" s="30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ROUND((SUM(BE126:BE148)),  2)</f>
        <v>0</v>
      </c>
      <c r="G35" s="34"/>
      <c r="H35" s="34"/>
      <c r="I35" s="132">
        <v>0.21</v>
      </c>
      <c r="J35" s="131">
        <f>ROUND(((SUM(BE126:BE148))*I35),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ROUND((SUM(BF126:BF148)),  2)</f>
        <v>0</v>
      </c>
      <c r="G36" s="34"/>
      <c r="H36" s="34"/>
      <c r="I36" s="132">
        <v>0.15</v>
      </c>
      <c r="J36" s="131">
        <f>ROUND(((SUM(BF126:BF148))*I36),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ROUND((SUM(BG126:BG148)),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ROUND((SUM(BH126:BH148)),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ROUND((SUM(BI126:BI148)),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114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3" t="str">
        <f>E7</f>
        <v>Oprava mostu v km 49,461 trati Podlešín - Obrnice</v>
      </c>
      <c r="F84" s="304"/>
      <c r="G84" s="304"/>
      <c r="H84" s="304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110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3" t="s">
        <v>527</v>
      </c>
      <c r="F86" s="305"/>
      <c r="G86" s="305"/>
      <c r="H86" s="305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112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1" t="str">
        <f>E11</f>
        <v xml:space="preserve">20-17a-2/01 - Oprava mostu v km 49,461 trati Podlešín - Obrnice _ VRN </v>
      </c>
      <c r="F88" s="305"/>
      <c r="G88" s="305"/>
      <c r="H88" s="305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V zahrádkách nad Podlešínem</v>
      </c>
      <c r="G90" s="36"/>
      <c r="H90" s="36"/>
      <c r="I90" s="28" t="s">
        <v>23</v>
      </c>
      <c r="J90" s="66" t="str">
        <f>IF(J14="","",J14)</f>
        <v>23. 2. 2021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115</v>
      </c>
      <c r="D95" s="152"/>
      <c r="E95" s="152"/>
      <c r="F95" s="152"/>
      <c r="G95" s="152"/>
      <c r="H95" s="152"/>
      <c r="I95" s="152"/>
      <c r="J95" s="153" t="s">
        <v>116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117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118</v>
      </c>
    </row>
    <row r="98" spans="1:47" s="9" customFormat="1" ht="24.95" customHeight="1">
      <c r="B98" s="155"/>
      <c r="C98" s="156"/>
      <c r="D98" s="157" t="s">
        <v>529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530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531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532</v>
      </c>
      <c r="E101" s="163"/>
      <c r="F101" s="163"/>
      <c r="G101" s="163"/>
      <c r="H101" s="163"/>
      <c r="I101" s="163"/>
      <c r="J101" s="164">
        <f>J137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533</v>
      </c>
      <c r="E102" s="163"/>
      <c r="F102" s="163"/>
      <c r="G102" s="163"/>
      <c r="H102" s="163"/>
      <c r="I102" s="163"/>
      <c r="J102" s="164">
        <f>J140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534</v>
      </c>
      <c r="E103" s="163"/>
      <c r="F103" s="163"/>
      <c r="G103" s="163"/>
      <c r="H103" s="163"/>
      <c r="I103" s="163"/>
      <c r="J103" s="164">
        <f>J144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535</v>
      </c>
      <c r="E104" s="163"/>
      <c r="F104" s="163"/>
      <c r="G104" s="163"/>
      <c r="H104" s="163"/>
      <c r="I104" s="163"/>
      <c r="J104" s="164">
        <f>J146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132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3" t="str">
        <f>E7</f>
        <v>Oprava mostu v km 49,461 trati Podlešín - Obrnice</v>
      </c>
      <c r="F114" s="304"/>
      <c r="G114" s="304"/>
      <c r="H114" s="304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110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303" t="s">
        <v>527</v>
      </c>
      <c r="F116" s="305"/>
      <c r="G116" s="305"/>
      <c r="H116" s="30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51" t="str">
        <f>E11</f>
        <v xml:space="preserve">20-17a-2/01 - Oprava mostu v km 49,461 trati Podlešín - Obrnice _ VRN 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V zahrádkách nad Podlešínem</v>
      </c>
      <c r="G120" s="36"/>
      <c r="H120" s="36"/>
      <c r="I120" s="28" t="s">
        <v>23</v>
      </c>
      <c r="J120" s="66" t="str">
        <f>IF(J14="","",J14)</f>
        <v>23. 2. 2021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133</v>
      </c>
      <c r="D125" s="169" t="s">
        <v>70</v>
      </c>
      <c r="E125" s="169" t="s">
        <v>66</v>
      </c>
      <c r="F125" s="169" t="s">
        <v>67</v>
      </c>
      <c r="G125" s="169" t="s">
        <v>134</v>
      </c>
      <c r="H125" s="169" t="s">
        <v>135</v>
      </c>
      <c r="I125" s="169" t="s">
        <v>136</v>
      </c>
      <c r="J125" s="169" t="s">
        <v>116</v>
      </c>
      <c r="K125" s="170" t="s">
        <v>137</v>
      </c>
      <c r="L125" s="171"/>
      <c r="M125" s="75" t="s">
        <v>1</v>
      </c>
      <c r="N125" s="76" t="s">
        <v>49</v>
      </c>
      <c r="O125" s="76" t="s">
        <v>138</v>
      </c>
      <c r="P125" s="76" t="s">
        <v>139</v>
      </c>
      <c r="Q125" s="76" t="s">
        <v>140</v>
      </c>
      <c r="R125" s="76" t="s">
        <v>141</v>
      </c>
      <c r="S125" s="76" t="s">
        <v>142</v>
      </c>
      <c r="T125" s="77" t="s">
        <v>143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144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118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536</v>
      </c>
      <c r="F127" s="180" t="s">
        <v>537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P128+P130+P137+P140+P144+P146</f>
        <v>0</v>
      </c>
      <c r="Q127" s="185"/>
      <c r="R127" s="186">
        <f>R128+R130+R137+R140+R144+R146</f>
        <v>0</v>
      </c>
      <c r="S127" s="185"/>
      <c r="T127" s="187">
        <f>T128+T130+T137+T140+T144+T146</f>
        <v>0</v>
      </c>
      <c r="AR127" s="188" t="s">
        <v>168</v>
      </c>
      <c r="AT127" s="189" t="s">
        <v>84</v>
      </c>
      <c r="AU127" s="189" t="s">
        <v>85</v>
      </c>
      <c r="AY127" s="188" t="s">
        <v>147</v>
      </c>
      <c r="BK127" s="190">
        <f>BK128+BK130+BK137+BK140+BK144+BK146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538</v>
      </c>
      <c r="F128" s="191" t="s">
        <v>539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168</v>
      </c>
      <c r="AT128" s="189" t="s">
        <v>84</v>
      </c>
      <c r="AU128" s="189" t="s">
        <v>92</v>
      </c>
      <c r="AY128" s="188" t="s">
        <v>147</v>
      </c>
      <c r="BK128" s="190">
        <f>BK129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149</v>
      </c>
      <c r="E129" s="194" t="s">
        <v>540</v>
      </c>
      <c r="F129" s="195" t="s">
        <v>541</v>
      </c>
      <c r="G129" s="196" t="s">
        <v>542</v>
      </c>
      <c r="H129" s="197">
        <v>1</v>
      </c>
      <c r="I129" s="198"/>
      <c r="J129" s="199">
        <f>ROUND(I129*H129,2)</f>
        <v>0</v>
      </c>
      <c r="K129" s="195" t="s">
        <v>153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543</v>
      </c>
      <c r="AT129" s="204" t="s">
        <v>149</v>
      </c>
      <c r="AU129" s="204" t="s">
        <v>94</v>
      </c>
      <c r="AY129" s="16" t="s">
        <v>147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543</v>
      </c>
      <c r="BM129" s="204" t="s">
        <v>544</v>
      </c>
    </row>
    <row r="130" spans="1:65" s="12" customFormat="1" ht="22.9" customHeight="1">
      <c r="B130" s="177"/>
      <c r="C130" s="178"/>
      <c r="D130" s="179" t="s">
        <v>84</v>
      </c>
      <c r="E130" s="191" t="s">
        <v>545</v>
      </c>
      <c r="F130" s="191" t="s">
        <v>546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SUM(P131:P136)</f>
        <v>0</v>
      </c>
      <c r="Q130" s="185"/>
      <c r="R130" s="186">
        <f>SUM(R131:R136)</f>
        <v>0</v>
      </c>
      <c r="S130" s="185"/>
      <c r="T130" s="187">
        <f>SUM(T131:T136)</f>
        <v>0</v>
      </c>
      <c r="AR130" s="188" t="s">
        <v>168</v>
      </c>
      <c r="AT130" s="189" t="s">
        <v>84</v>
      </c>
      <c r="AU130" s="189" t="s">
        <v>92</v>
      </c>
      <c r="AY130" s="188" t="s">
        <v>147</v>
      </c>
      <c r="BK130" s="190">
        <f>SUM(BK131:BK136)</f>
        <v>0</v>
      </c>
    </row>
    <row r="131" spans="1:65" s="2" customFormat="1" ht="16.5" customHeight="1">
      <c r="A131" s="34"/>
      <c r="B131" s="35"/>
      <c r="C131" s="193" t="s">
        <v>94</v>
      </c>
      <c r="D131" s="193" t="s">
        <v>149</v>
      </c>
      <c r="E131" s="194" t="s">
        <v>547</v>
      </c>
      <c r="F131" s="195" t="s">
        <v>546</v>
      </c>
      <c r="G131" s="196" t="s">
        <v>542</v>
      </c>
      <c r="H131" s="197">
        <v>1</v>
      </c>
      <c r="I131" s="198"/>
      <c r="J131" s="199">
        <f>ROUND(I131*H131,2)</f>
        <v>0</v>
      </c>
      <c r="K131" s="195" t="s">
        <v>153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543</v>
      </c>
      <c r="AT131" s="204" t="s">
        <v>149</v>
      </c>
      <c r="AU131" s="204" t="s">
        <v>94</v>
      </c>
      <c r="AY131" s="16" t="s">
        <v>147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543</v>
      </c>
      <c r="BM131" s="204" t="s">
        <v>548</v>
      </c>
    </row>
    <row r="132" spans="1:65" s="2" customFormat="1" ht="19.5">
      <c r="A132" s="34"/>
      <c r="B132" s="35"/>
      <c r="C132" s="36"/>
      <c r="D132" s="208" t="s">
        <v>173</v>
      </c>
      <c r="E132" s="36"/>
      <c r="F132" s="218" t="s">
        <v>549</v>
      </c>
      <c r="G132" s="36"/>
      <c r="H132" s="36"/>
      <c r="I132" s="219"/>
      <c r="J132" s="36"/>
      <c r="K132" s="36"/>
      <c r="L132" s="39"/>
      <c r="M132" s="220"/>
      <c r="N132" s="221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173</v>
      </c>
      <c r="AU132" s="16" t="s">
        <v>94</v>
      </c>
    </row>
    <row r="133" spans="1:65" s="2" customFormat="1" ht="16.5" customHeight="1">
      <c r="A133" s="34"/>
      <c r="B133" s="35"/>
      <c r="C133" s="193" t="s">
        <v>159</v>
      </c>
      <c r="D133" s="193" t="s">
        <v>149</v>
      </c>
      <c r="E133" s="194" t="s">
        <v>550</v>
      </c>
      <c r="F133" s="195" t="s">
        <v>551</v>
      </c>
      <c r="G133" s="196" t="s">
        <v>542</v>
      </c>
      <c r="H133" s="197">
        <v>1</v>
      </c>
      <c r="I133" s="198"/>
      <c r="J133" s="199">
        <f>ROUND(I133*H133,2)</f>
        <v>0</v>
      </c>
      <c r="K133" s="195" t="s">
        <v>153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543</v>
      </c>
      <c r="AT133" s="204" t="s">
        <v>149</v>
      </c>
      <c r="AU133" s="204" t="s">
        <v>94</v>
      </c>
      <c r="AY133" s="16" t="s">
        <v>147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543</v>
      </c>
      <c r="BM133" s="204" t="s">
        <v>552</v>
      </c>
    </row>
    <row r="134" spans="1:65" s="2" customFormat="1" ht="19.5">
      <c r="A134" s="34"/>
      <c r="B134" s="35"/>
      <c r="C134" s="36"/>
      <c r="D134" s="208" t="s">
        <v>173</v>
      </c>
      <c r="E134" s="36"/>
      <c r="F134" s="218" t="s">
        <v>553</v>
      </c>
      <c r="G134" s="36"/>
      <c r="H134" s="36"/>
      <c r="I134" s="219"/>
      <c r="J134" s="36"/>
      <c r="K134" s="36"/>
      <c r="L134" s="39"/>
      <c r="M134" s="220"/>
      <c r="N134" s="221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173</v>
      </c>
      <c r="AU134" s="16" t="s">
        <v>94</v>
      </c>
    </row>
    <row r="135" spans="1:65" s="2" customFormat="1" ht="16.5" customHeight="1">
      <c r="A135" s="34"/>
      <c r="B135" s="35"/>
      <c r="C135" s="193" t="s">
        <v>154</v>
      </c>
      <c r="D135" s="193" t="s">
        <v>149</v>
      </c>
      <c r="E135" s="194" t="s">
        <v>554</v>
      </c>
      <c r="F135" s="195" t="s">
        <v>555</v>
      </c>
      <c r="G135" s="196" t="s">
        <v>542</v>
      </c>
      <c r="H135" s="197">
        <v>1</v>
      </c>
      <c r="I135" s="198"/>
      <c r="J135" s="199">
        <f>ROUND(I135*H135,2)</f>
        <v>0</v>
      </c>
      <c r="K135" s="195" t="s">
        <v>153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543</v>
      </c>
      <c r="AT135" s="204" t="s">
        <v>149</v>
      </c>
      <c r="AU135" s="204" t="s">
        <v>94</v>
      </c>
      <c r="AY135" s="16" t="s">
        <v>147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543</v>
      </c>
      <c r="BM135" s="204" t="s">
        <v>556</v>
      </c>
    </row>
    <row r="136" spans="1:65" s="2" customFormat="1" ht="19.5">
      <c r="A136" s="34"/>
      <c r="B136" s="35"/>
      <c r="C136" s="36"/>
      <c r="D136" s="208" t="s">
        <v>173</v>
      </c>
      <c r="E136" s="36"/>
      <c r="F136" s="218" t="s">
        <v>557</v>
      </c>
      <c r="G136" s="36"/>
      <c r="H136" s="36"/>
      <c r="I136" s="219"/>
      <c r="J136" s="36"/>
      <c r="K136" s="36"/>
      <c r="L136" s="39"/>
      <c r="M136" s="220"/>
      <c r="N136" s="221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173</v>
      </c>
      <c r="AU136" s="16" t="s">
        <v>94</v>
      </c>
    </row>
    <row r="137" spans="1:65" s="12" customFormat="1" ht="22.9" customHeight="1">
      <c r="B137" s="177"/>
      <c r="C137" s="178"/>
      <c r="D137" s="179" t="s">
        <v>84</v>
      </c>
      <c r="E137" s="191" t="s">
        <v>558</v>
      </c>
      <c r="F137" s="191" t="s">
        <v>559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SUM(P138:P139)</f>
        <v>0</v>
      </c>
      <c r="Q137" s="185"/>
      <c r="R137" s="186">
        <f>SUM(R138:R139)</f>
        <v>0</v>
      </c>
      <c r="S137" s="185"/>
      <c r="T137" s="187">
        <f>SUM(T138:T139)</f>
        <v>0</v>
      </c>
      <c r="AR137" s="188" t="s">
        <v>168</v>
      </c>
      <c r="AT137" s="189" t="s">
        <v>84</v>
      </c>
      <c r="AU137" s="189" t="s">
        <v>92</v>
      </c>
      <c r="AY137" s="188" t="s">
        <v>147</v>
      </c>
      <c r="BK137" s="190">
        <f>SUM(BK138:BK139)</f>
        <v>0</v>
      </c>
    </row>
    <row r="138" spans="1:65" s="2" customFormat="1" ht="16.5" customHeight="1">
      <c r="A138" s="34"/>
      <c r="B138" s="35"/>
      <c r="C138" s="193" t="s">
        <v>168</v>
      </c>
      <c r="D138" s="193" t="s">
        <v>149</v>
      </c>
      <c r="E138" s="194" t="s">
        <v>560</v>
      </c>
      <c r="F138" s="195" t="s">
        <v>561</v>
      </c>
      <c r="G138" s="196" t="s">
        <v>542</v>
      </c>
      <c r="H138" s="197">
        <v>1</v>
      </c>
      <c r="I138" s="198"/>
      <c r="J138" s="199">
        <f>ROUND(I138*H138,2)</f>
        <v>0</v>
      </c>
      <c r="K138" s="195" t="s">
        <v>153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543</v>
      </c>
      <c r="AT138" s="204" t="s">
        <v>149</v>
      </c>
      <c r="AU138" s="204" t="s">
        <v>94</v>
      </c>
      <c r="AY138" s="16" t="s">
        <v>147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543</v>
      </c>
      <c r="BM138" s="204" t="s">
        <v>562</v>
      </c>
    </row>
    <row r="139" spans="1:65" s="2" customFormat="1" ht="19.5">
      <c r="A139" s="34"/>
      <c r="B139" s="35"/>
      <c r="C139" s="36"/>
      <c r="D139" s="208" t="s">
        <v>173</v>
      </c>
      <c r="E139" s="36"/>
      <c r="F139" s="218" t="s">
        <v>563</v>
      </c>
      <c r="G139" s="36"/>
      <c r="H139" s="36"/>
      <c r="I139" s="219"/>
      <c r="J139" s="36"/>
      <c r="K139" s="36"/>
      <c r="L139" s="39"/>
      <c r="M139" s="220"/>
      <c r="N139" s="221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173</v>
      </c>
      <c r="AU139" s="16" t="s">
        <v>94</v>
      </c>
    </row>
    <row r="140" spans="1:65" s="12" customFormat="1" ht="22.9" customHeight="1">
      <c r="B140" s="177"/>
      <c r="C140" s="178"/>
      <c r="D140" s="179" t="s">
        <v>84</v>
      </c>
      <c r="E140" s="191" t="s">
        <v>564</v>
      </c>
      <c r="F140" s="191" t="s">
        <v>565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SUM(P141:P143)</f>
        <v>0</v>
      </c>
      <c r="Q140" s="185"/>
      <c r="R140" s="186">
        <f>SUM(R141:R143)</f>
        <v>0</v>
      </c>
      <c r="S140" s="185"/>
      <c r="T140" s="187">
        <f>SUM(T141:T143)</f>
        <v>0</v>
      </c>
      <c r="AR140" s="188" t="s">
        <v>168</v>
      </c>
      <c r="AT140" s="189" t="s">
        <v>84</v>
      </c>
      <c r="AU140" s="189" t="s">
        <v>92</v>
      </c>
      <c r="AY140" s="188" t="s">
        <v>147</v>
      </c>
      <c r="BK140" s="190">
        <f>SUM(BK141:BK143)</f>
        <v>0</v>
      </c>
    </row>
    <row r="141" spans="1:65" s="2" customFormat="1" ht="16.5" customHeight="1">
      <c r="A141" s="34"/>
      <c r="B141" s="35"/>
      <c r="C141" s="193" t="s">
        <v>176</v>
      </c>
      <c r="D141" s="193" t="s">
        <v>149</v>
      </c>
      <c r="E141" s="194" t="s">
        <v>566</v>
      </c>
      <c r="F141" s="195" t="s">
        <v>567</v>
      </c>
      <c r="G141" s="196" t="s">
        <v>542</v>
      </c>
      <c r="H141" s="197">
        <v>1</v>
      </c>
      <c r="I141" s="198"/>
      <c r="J141" s="199">
        <f>ROUND(I141*H141,2)</f>
        <v>0</v>
      </c>
      <c r="K141" s="195" t="s">
        <v>153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543</v>
      </c>
      <c r="AT141" s="204" t="s">
        <v>149</v>
      </c>
      <c r="AU141" s="204" t="s">
        <v>94</v>
      </c>
      <c r="AY141" s="16" t="s">
        <v>147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543</v>
      </c>
      <c r="BM141" s="204" t="s">
        <v>568</v>
      </c>
    </row>
    <row r="142" spans="1:65" s="2" customFormat="1" ht="16.5" customHeight="1">
      <c r="A142" s="34"/>
      <c r="B142" s="35"/>
      <c r="C142" s="193" t="s">
        <v>184</v>
      </c>
      <c r="D142" s="193" t="s">
        <v>149</v>
      </c>
      <c r="E142" s="194" t="s">
        <v>569</v>
      </c>
      <c r="F142" s="195" t="s">
        <v>570</v>
      </c>
      <c r="G142" s="196" t="s">
        <v>542</v>
      </c>
      <c r="H142" s="197">
        <v>1</v>
      </c>
      <c r="I142" s="198"/>
      <c r="J142" s="199">
        <f>ROUND(I142*H142,2)</f>
        <v>0</v>
      </c>
      <c r="K142" s="195" t="s">
        <v>153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543</v>
      </c>
      <c r="AT142" s="204" t="s">
        <v>149</v>
      </c>
      <c r="AU142" s="204" t="s">
        <v>94</v>
      </c>
      <c r="AY142" s="16" t="s">
        <v>147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543</v>
      </c>
      <c r="BM142" s="204" t="s">
        <v>571</v>
      </c>
    </row>
    <row r="143" spans="1:65" s="2" customFormat="1" ht="19.5">
      <c r="A143" s="34"/>
      <c r="B143" s="35"/>
      <c r="C143" s="36"/>
      <c r="D143" s="208" t="s">
        <v>173</v>
      </c>
      <c r="E143" s="36"/>
      <c r="F143" s="218" t="s">
        <v>572</v>
      </c>
      <c r="G143" s="36"/>
      <c r="H143" s="36"/>
      <c r="I143" s="219"/>
      <c r="J143" s="36"/>
      <c r="K143" s="36"/>
      <c r="L143" s="39"/>
      <c r="M143" s="220"/>
      <c r="N143" s="221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173</v>
      </c>
      <c r="AU143" s="16" t="s">
        <v>94</v>
      </c>
    </row>
    <row r="144" spans="1:65" s="12" customFormat="1" ht="22.9" customHeight="1">
      <c r="B144" s="177"/>
      <c r="C144" s="178"/>
      <c r="D144" s="179" t="s">
        <v>84</v>
      </c>
      <c r="E144" s="191" t="s">
        <v>573</v>
      </c>
      <c r="F144" s="191" t="s">
        <v>574</v>
      </c>
      <c r="G144" s="178"/>
      <c r="H144" s="178"/>
      <c r="I144" s="181"/>
      <c r="J144" s="192">
        <f>BK144</f>
        <v>0</v>
      </c>
      <c r="K144" s="178"/>
      <c r="L144" s="183"/>
      <c r="M144" s="184"/>
      <c r="N144" s="185"/>
      <c r="O144" s="185"/>
      <c r="P144" s="186">
        <f>P145</f>
        <v>0</v>
      </c>
      <c r="Q144" s="185"/>
      <c r="R144" s="186">
        <f>R145</f>
        <v>0</v>
      </c>
      <c r="S144" s="185"/>
      <c r="T144" s="187">
        <f>T145</f>
        <v>0</v>
      </c>
      <c r="AR144" s="188" t="s">
        <v>168</v>
      </c>
      <c r="AT144" s="189" t="s">
        <v>84</v>
      </c>
      <c r="AU144" s="189" t="s">
        <v>92</v>
      </c>
      <c r="AY144" s="188" t="s">
        <v>147</v>
      </c>
      <c r="BK144" s="190">
        <f>BK145</f>
        <v>0</v>
      </c>
    </row>
    <row r="145" spans="1:65" s="2" customFormat="1" ht="16.5" customHeight="1">
      <c r="A145" s="34"/>
      <c r="B145" s="35"/>
      <c r="C145" s="193" t="s">
        <v>188</v>
      </c>
      <c r="D145" s="193" t="s">
        <v>149</v>
      </c>
      <c r="E145" s="194" t="s">
        <v>575</v>
      </c>
      <c r="F145" s="195" t="s">
        <v>576</v>
      </c>
      <c r="G145" s="196" t="s">
        <v>542</v>
      </c>
      <c r="H145" s="197">
        <v>1</v>
      </c>
      <c r="I145" s="198"/>
      <c r="J145" s="199">
        <f>ROUND(I145*H145,2)</f>
        <v>0</v>
      </c>
      <c r="K145" s="195" t="s">
        <v>153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543</v>
      </c>
      <c r="AT145" s="204" t="s">
        <v>149</v>
      </c>
      <c r="AU145" s="204" t="s">
        <v>94</v>
      </c>
      <c r="AY145" s="16" t="s">
        <v>147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543</v>
      </c>
      <c r="BM145" s="204" t="s">
        <v>577</v>
      </c>
    </row>
    <row r="146" spans="1:65" s="12" customFormat="1" ht="22.9" customHeight="1">
      <c r="B146" s="177"/>
      <c r="C146" s="178"/>
      <c r="D146" s="179" t="s">
        <v>84</v>
      </c>
      <c r="E146" s="191" t="s">
        <v>578</v>
      </c>
      <c r="F146" s="191" t="s">
        <v>579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SUM(P147:P148)</f>
        <v>0</v>
      </c>
      <c r="Q146" s="185"/>
      <c r="R146" s="186">
        <f>SUM(R147:R148)</f>
        <v>0</v>
      </c>
      <c r="S146" s="185"/>
      <c r="T146" s="187">
        <f>SUM(T147:T148)</f>
        <v>0</v>
      </c>
      <c r="AR146" s="188" t="s">
        <v>168</v>
      </c>
      <c r="AT146" s="189" t="s">
        <v>84</v>
      </c>
      <c r="AU146" s="189" t="s">
        <v>92</v>
      </c>
      <c r="AY146" s="188" t="s">
        <v>147</v>
      </c>
      <c r="BK146" s="190">
        <f>SUM(BK147:BK148)</f>
        <v>0</v>
      </c>
    </row>
    <row r="147" spans="1:65" s="2" customFormat="1" ht="16.5" customHeight="1">
      <c r="A147" s="34"/>
      <c r="B147" s="35"/>
      <c r="C147" s="193" t="s">
        <v>194</v>
      </c>
      <c r="D147" s="193" t="s">
        <v>149</v>
      </c>
      <c r="E147" s="194" t="s">
        <v>580</v>
      </c>
      <c r="F147" s="195" t="s">
        <v>581</v>
      </c>
      <c r="G147" s="196" t="s">
        <v>542</v>
      </c>
      <c r="H147" s="197">
        <v>1</v>
      </c>
      <c r="I147" s="198"/>
      <c r="J147" s="199">
        <f>ROUND(I147*H147,2)</f>
        <v>0</v>
      </c>
      <c r="K147" s="195" t="s">
        <v>153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543</v>
      </c>
      <c r="AT147" s="204" t="s">
        <v>149</v>
      </c>
      <c r="AU147" s="204" t="s">
        <v>94</v>
      </c>
      <c r="AY147" s="16" t="s">
        <v>147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543</v>
      </c>
      <c r="BM147" s="204" t="s">
        <v>582</v>
      </c>
    </row>
    <row r="148" spans="1:65" s="2" customFormat="1" ht="19.5">
      <c r="A148" s="34"/>
      <c r="B148" s="35"/>
      <c r="C148" s="36"/>
      <c r="D148" s="208" t="s">
        <v>173</v>
      </c>
      <c r="E148" s="36"/>
      <c r="F148" s="218" t="s">
        <v>583</v>
      </c>
      <c r="G148" s="36"/>
      <c r="H148" s="36"/>
      <c r="I148" s="219"/>
      <c r="J148" s="36"/>
      <c r="K148" s="36"/>
      <c r="L148" s="39"/>
      <c r="M148" s="248"/>
      <c r="N148" s="249"/>
      <c r="O148" s="245"/>
      <c r="P148" s="245"/>
      <c r="Q148" s="245"/>
      <c r="R148" s="245"/>
      <c r="S148" s="245"/>
      <c r="T148" s="25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173</v>
      </c>
      <c r="AU148" s="16" t="s">
        <v>94</v>
      </c>
    </row>
    <row r="149" spans="1:65" s="2" customFormat="1" ht="6.95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LJs4zgIivFcYygvCIYvNfVzRSlbKoQT2irSPKfUK+vdDt/l5FwU0K8yO0hAcjyC1gx4GEBR9Kbitx37iY/ZAhg==" saltValue="HC4fzFZu/hSMK++kcnDyBQudCSEwldayL//lWcUtYtCKtwW0xd6OdIj7X0xSWAWfWugjn0uLc6xpYCVAVvW99g==" spinCount="100000" sheet="1" objects="1" scenarios="1" formatColumns="0" formatRows="0" autoFilter="0"/>
  <autoFilter ref="C125:K148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6" t="s">
        <v>108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109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296" t="str">
        <f>'Rekapitulace zakázky'!K6</f>
        <v>Oprava mostu v km 49,461 trati Podlešín - Obrnice</v>
      </c>
      <c r="F7" s="297"/>
      <c r="G7" s="297"/>
      <c r="H7" s="297"/>
      <c r="L7" s="19"/>
    </row>
    <row r="8" spans="1:46" s="1" customFormat="1" ht="12" customHeight="1">
      <c r="B8" s="19"/>
      <c r="D8" s="119" t="s">
        <v>110</v>
      </c>
      <c r="L8" s="19"/>
    </row>
    <row r="9" spans="1:46" s="2" customFormat="1" ht="23.25" customHeight="1">
      <c r="A9" s="34"/>
      <c r="B9" s="39"/>
      <c r="C9" s="34"/>
      <c r="D9" s="34"/>
      <c r="E9" s="296" t="s">
        <v>527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299" t="s">
        <v>584</v>
      </c>
      <c r="F11" s="298"/>
      <c r="G11" s="298"/>
      <c r="H11" s="29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23. 2. 2021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0" t="str">
        <f>'Rekapitulace zakázky'!E14</f>
        <v>Vyplň údaj</v>
      </c>
      <c r="F20" s="301"/>
      <c r="G20" s="301"/>
      <c r="H20" s="301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2" t="s">
        <v>1</v>
      </c>
      <c r="F29" s="302"/>
      <c r="G29" s="302"/>
      <c r="H29" s="30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114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3" t="str">
        <f>E7</f>
        <v>Oprava mostu v km 49,461 trati Podlešín - Obrnice</v>
      </c>
      <c r="F84" s="304"/>
      <c r="G84" s="304"/>
      <c r="H84" s="304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110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3" t="s">
        <v>527</v>
      </c>
      <c r="F86" s="305"/>
      <c r="G86" s="305"/>
      <c r="H86" s="305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112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1" t="str">
        <f>E11</f>
        <v>20-17a-2/02 - Oprava mostu v km 49,461 trati Podlešín - Obrnice _ DSPS</v>
      </c>
      <c r="F88" s="305"/>
      <c r="G88" s="305"/>
      <c r="H88" s="305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V zahrádkách nad Podlešínem</v>
      </c>
      <c r="G90" s="36"/>
      <c r="H90" s="36"/>
      <c r="I90" s="28" t="s">
        <v>23</v>
      </c>
      <c r="J90" s="66" t="str">
        <f>IF(J14="","",J14)</f>
        <v>23. 2. 2021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115</v>
      </c>
      <c r="D95" s="152"/>
      <c r="E95" s="152"/>
      <c r="F95" s="152"/>
      <c r="G95" s="152"/>
      <c r="H95" s="152"/>
      <c r="I95" s="152"/>
      <c r="J95" s="153" t="s">
        <v>116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117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118</v>
      </c>
    </row>
    <row r="98" spans="1:47" s="9" customFormat="1" ht="24.95" customHeight="1">
      <c r="B98" s="155"/>
      <c r="C98" s="156"/>
      <c r="D98" s="157" t="s">
        <v>529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530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3" t="str">
        <f>E7</f>
        <v>Oprava mostu v km 49,461 trati Podlešín - Obrnice</v>
      </c>
      <c r="F109" s="304"/>
      <c r="G109" s="304"/>
      <c r="H109" s="30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110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303" t="s">
        <v>527</v>
      </c>
      <c r="F111" s="305"/>
      <c r="G111" s="305"/>
      <c r="H111" s="30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51" t="str">
        <f>E11</f>
        <v>20-17a-2/02 - Oprava mostu v km 49,461 trati Podlešín - Obrnice _ DSPS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V zahrádkách nad Podlešínem</v>
      </c>
      <c r="G115" s="36"/>
      <c r="H115" s="36"/>
      <c r="I115" s="28" t="s">
        <v>23</v>
      </c>
      <c r="J115" s="66" t="str">
        <f>IF(J14="","",J14)</f>
        <v>23. 2. 2021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133</v>
      </c>
      <c r="D120" s="169" t="s">
        <v>70</v>
      </c>
      <c r="E120" s="169" t="s">
        <v>66</v>
      </c>
      <c r="F120" s="169" t="s">
        <v>67</v>
      </c>
      <c r="G120" s="169" t="s">
        <v>134</v>
      </c>
      <c r="H120" s="169" t="s">
        <v>135</v>
      </c>
      <c r="I120" s="169" t="s">
        <v>136</v>
      </c>
      <c r="J120" s="169" t="s">
        <v>116</v>
      </c>
      <c r="K120" s="170" t="s">
        <v>137</v>
      </c>
      <c r="L120" s="171"/>
      <c r="M120" s="75" t="s">
        <v>1</v>
      </c>
      <c r="N120" s="76" t="s">
        <v>49</v>
      </c>
      <c r="O120" s="76" t="s">
        <v>138</v>
      </c>
      <c r="P120" s="76" t="s">
        <v>139</v>
      </c>
      <c r="Q120" s="76" t="s">
        <v>140</v>
      </c>
      <c r="R120" s="76" t="s">
        <v>141</v>
      </c>
      <c r="S120" s="76" t="s">
        <v>142</v>
      </c>
      <c r="T120" s="77" t="s">
        <v>143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144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118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536</v>
      </c>
      <c r="F122" s="180" t="s">
        <v>537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168</v>
      </c>
      <c r="AT122" s="189" t="s">
        <v>84</v>
      </c>
      <c r="AU122" s="189" t="s">
        <v>85</v>
      </c>
      <c r="AY122" s="188" t="s">
        <v>147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538</v>
      </c>
      <c r="F123" s="191" t="s">
        <v>539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168</v>
      </c>
      <c r="AT123" s="189" t="s">
        <v>84</v>
      </c>
      <c r="AU123" s="189" t="s">
        <v>92</v>
      </c>
      <c r="AY123" s="188" t="s">
        <v>147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149</v>
      </c>
      <c r="E124" s="194" t="s">
        <v>585</v>
      </c>
      <c r="F124" s="195" t="s">
        <v>586</v>
      </c>
      <c r="G124" s="196" t="s">
        <v>542</v>
      </c>
      <c r="H124" s="197">
        <v>1</v>
      </c>
      <c r="I124" s="198"/>
      <c r="J124" s="199">
        <f>ROUND(I124*H124,2)</f>
        <v>0</v>
      </c>
      <c r="K124" s="195" t="s">
        <v>153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543</v>
      </c>
      <c r="AT124" s="204" t="s">
        <v>149</v>
      </c>
      <c r="AU124" s="204" t="s">
        <v>94</v>
      </c>
      <c r="AY124" s="16" t="s">
        <v>147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543</v>
      </c>
      <c r="BM124" s="204" t="s">
        <v>587</v>
      </c>
    </row>
    <row r="125" spans="1:65" s="2" customFormat="1" ht="19.5">
      <c r="A125" s="34"/>
      <c r="B125" s="35"/>
      <c r="C125" s="36"/>
      <c r="D125" s="208" t="s">
        <v>173</v>
      </c>
      <c r="E125" s="36"/>
      <c r="F125" s="218" t="s">
        <v>588</v>
      </c>
      <c r="G125" s="36"/>
      <c r="H125" s="36"/>
      <c r="I125" s="219"/>
      <c r="J125" s="36"/>
      <c r="K125" s="36"/>
      <c r="L125" s="39"/>
      <c r="M125" s="248"/>
      <c r="N125" s="249"/>
      <c r="O125" s="245"/>
      <c r="P125" s="245"/>
      <c r="Q125" s="245"/>
      <c r="R125" s="245"/>
      <c r="S125" s="245"/>
      <c r="T125" s="25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173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xzQSm58HmgXO6D4m+w7d6I/VBGP1zWTTeuhpkyvxh+3IV8+6E/DUBaA52VNpm8+5SnPvypK4v4xnn1kTKM9w2w==" saltValue="VVSFqHP9v5ptN/sbGoF+OGDQTaDKIeQ55nOL4hcMt7jpmDElAc4DE3Nw5FSW9oRyexyuzm0tRmn1cqLcMRycOQ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zakázky</vt:lpstr>
      <vt:lpstr>20-17a-1-01 - Oprava most...</vt:lpstr>
      <vt:lpstr>20-17a-2-01 - Oprava most...</vt:lpstr>
      <vt:lpstr>20-17a-2-02 - Oprava most...</vt:lpstr>
      <vt:lpstr>'20-17a-1-01 - Oprava most...'!Názvy_tisku</vt:lpstr>
      <vt:lpstr>'20-17a-2-01 - Oprava most...'!Názvy_tisku</vt:lpstr>
      <vt:lpstr>'20-17a-2-02 - Oprava most...'!Názvy_tisku</vt:lpstr>
      <vt:lpstr>'Rekapitulace zakázky'!Názvy_tisku</vt:lpstr>
      <vt:lpstr>'20-17a-1-01 - Oprava most...'!Oblast_tisku</vt:lpstr>
      <vt:lpstr>'20-17a-2-01 - Oprava most...'!Oblast_tisku</vt:lpstr>
      <vt:lpstr>'20-17a-2-02 - Oprava most...'!Oblast_tisku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2021-03-19T10:15:14Z</dcterms:created>
  <dcterms:modified xsi:type="dcterms:W3CDTF">2021-03-22T07:03:44Z</dcterms:modified>
</cp:coreProperties>
</file>